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5" yWindow="150" windowWidth="14565" windowHeight="12420" tabRatio="856" activeTab="3"/>
  </bookViews>
  <sheets>
    <sheet name="Estimate - Full (for Coaches)" sheetId="4" r:id="rId1"/>
    <sheet name="Estimate - CSI" sheetId="6" r:id="rId2"/>
    <sheet name="Estimate - ArchEx" sheetId="10" r:id="rId3"/>
    <sheet name="Company Unit Price Database" sheetId="5" r:id="rId4"/>
    <sheet name="Addendum 1" sheetId="8" r:id="rId5"/>
    <sheet name="Material Bid Proposal" sheetId="9" r:id="rId6"/>
  </sheets>
  <definedNames>
    <definedName name="_xlnm.Print_Area" localSheetId="4">'Addendum 1'!$A$1:$D$25</definedName>
    <definedName name="_xlnm.Print_Area" localSheetId="3">'Company Unit Price Database'!$B$1:$J$54</definedName>
    <definedName name="_xlnm.Print_Area" localSheetId="2">'Estimate - ArchEx'!$B$1:$G$47</definedName>
    <definedName name="_xlnm.Print_Area" localSheetId="1">'Estimate - CSI'!$B$1:$G$47</definedName>
    <definedName name="_xlnm.Print_Area" localSheetId="0">'Estimate - Full (for Coaches)'!$B$1:$G$46</definedName>
    <definedName name="_xlnm.Print_Area" localSheetId="5">'Material Bid Proposal'!$B$2:$E$27</definedName>
  </definedNames>
  <calcPr calcId="145621" calcMode="manual" iterate="1" iterateCount="8"/>
</workbook>
</file>

<file path=xl/calcChain.xml><?xml version="1.0" encoding="utf-8"?>
<calcChain xmlns="http://schemas.openxmlformats.org/spreadsheetml/2006/main">
  <c r="E32" i="10" l="1"/>
  <c r="G32" i="10" s="1"/>
  <c r="F31" i="10"/>
  <c r="G31" i="10" s="1"/>
  <c r="E30" i="10"/>
  <c r="G30" i="10" s="1"/>
  <c r="F29" i="10"/>
  <c r="G29" i="10" s="1"/>
  <c r="F28" i="10"/>
  <c r="G28" i="10" s="1"/>
  <c r="E27" i="10"/>
  <c r="G27" i="10" s="1"/>
  <c r="F24" i="10"/>
  <c r="G24" i="10" s="1"/>
  <c r="E23" i="10"/>
  <c r="G23" i="10" s="1"/>
  <c r="F22" i="10"/>
  <c r="G22" i="10" s="1"/>
  <c r="E21" i="10"/>
  <c r="G21" i="10" s="1"/>
  <c r="F20" i="10"/>
  <c r="G20" i="10" s="1"/>
  <c r="E19" i="10"/>
  <c r="G19" i="10" s="1"/>
  <c r="F18" i="10"/>
  <c r="G18" i="10" s="1"/>
  <c r="E17" i="10"/>
  <c r="G17" i="10" s="1"/>
  <c r="F16" i="10"/>
  <c r="G16" i="10" s="1"/>
  <c r="E15" i="10"/>
  <c r="G15" i="10" s="1"/>
  <c r="F14" i="10"/>
  <c r="G14" i="10" s="1"/>
  <c r="E13" i="10"/>
  <c r="G13" i="10" s="1"/>
  <c r="F12" i="10"/>
  <c r="G12" i="10" s="1"/>
  <c r="E32" i="6"/>
  <c r="G32" i="6" s="1"/>
  <c r="F31" i="6"/>
  <c r="G31" i="6" s="1"/>
  <c r="E30" i="6"/>
  <c r="G30" i="6" s="1"/>
  <c r="F29" i="6"/>
  <c r="G29" i="6" s="1"/>
  <c r="F28" i="6"/>
  <c r="G28" i="6" s="1"/>
  <c r="E27" i="6"/>
  <c r="G27" i="6" s="1"/>
  <c r="F24" i="6"/>
  <c r="G24" i="6" s="1"/>
  <c r="E23" i="6"/>
  <c r="G23" i="6" s="1"/>
  <c r="F22" i="6"/>
  <c r="G22" i="6" s="1"/>
  <c r="E21" i="6"/>
  <c r="G21" i="6" s="1"/>
  <c r="F20" i="6"/>
  <c r="G20" i="6" s="1"/>
  <c r="E19" i="6"/>
  <c r="G19" i="6" s="1"/>
  <c r="F18" i="6"/>
  <c r="G18" i="6" s="1"/>
  <c r="E17" i="6"/>
  <c r="G17" i="6" s="1"/>
  <c r="F16" i="6"/>
  <c r="G16" i="6" s="1"/>
  <c r="E15" i="6"/>
  <c r="G15" i="6" s="1"/>
  <c r="F14" i="6"/>
  <c r="G14" i="6" s="1"/>
  <c r="E13" i="6"/>
  <c r="G13" i="6" s="1"/>
  <c r="F12" i="6"/>
  <c r="G12" i="6" s="1"/>
  <c r="G30" i="4"/>
  <c r="G31" i="4"/>
  <c r="E32" i="4"/>
  <c r="G32" i="4" s="1"/>
  <c r="F31" i="4"/>
  <c r="E30" i="4"/>
  <c r="J26" i="10" l="1"/>
  <c r="J25" i="10"/>
  <c r="K19" i="10"/>
  <c r="M15" i="10"/>
  <c r="J26" i="6"/>
  <c r="J25" i="6"/>
  <c r="K19" i="6"/>
  <c r="J15" i="6"/>
  <c r="F35" i="6"/>
  <c r="G43" i="6" s="1"/>
  <c r="E35" i="6"/>
  <c r="G36" i="6" s="1"/>
  <c r="J17" i="10" l="1"/>
  <c r="M16" i="10"/>
  <c r="M14" i="10"/>
  <c r="M19" i="10"/>
  <c r="J15" i="10"/>
  <c r="N15" i="10" s="1"/>
  <c r="J19" i="10"/>
  <c r="L19" i="10" s="1"/>
  <c r="M13" i="10"/>
  <c r="K15" i="10"/>
  <c r="L15" i="10" s="1"/>
  <c r="M20" i="10"/>
  <c r="L19" i="6"/>
  <c r="J17" i="6"/>
  <c r="M17" i="6"/>
  <c r="K17" i="6"/>
  <c r="M20" i="6"/>
  <c r="M18" i="6"/>
  <c r="M15" i="6"/>
  <c r="N15" i="6" s="1"/>
  <c r="J19" i="6"/>
  <c r="K15" i="6"/>
  <c r="L15" i="6" s="1"/>
  <c r="M19" i="6"/>
  <c r="J13" i="10" l="1"/>
  <c r="N13" i="10" s="1"/>
  <c r="K13" i="10"/>
  <c r="L13" i="10" s="1"/>
  <c r="M17" i="10"/>
  <c r="N17" i="10" s="1"/>
  <c r="K17" i="10"/>
  <c r="L17" i="10" s="1"/>
  <c r="J12" i="10"/>
  <c r="K12" i="10"/>
  <c r="K18" i="10"/>
  <c r="J18" i="10"/>
  <c r="N19" i="10"/>
  <c r="M18" i="10"/>
  <c r="J20" i="10"/>
  <c r="N20" i="10" s="1"/>
  <c r="K20" i="10"/>
  <c r="L20" i="10" s="1"/>
  <c r="K16" i="10"/>
  <c r="J16" i="10"/>
  <c r="N16" i="10" s="1"/>
  <c r="K14" i="10"/>
  <c r="J14" i="10"/>
  <c r="N14" i="10" s="1"/>
  <c r="M12" i="10"/>
  <c r="K16" i="6"/>
  <c r="J16" i="6"/>
  <c r="K14" i="6"/>
  <c r="J14" i="6"/>
  <c r="K12" i="6"/>
  <c r="L12" i="6" s="1"/>
  <c r="G35" i="6"/>
  <c r="J12" i="6"/>
  <c r="M14" i="6"/>
  <c r="N20" i="6"/>
  <c r="J13" i="6"/>
  <c r="M13" i="6"/>
  <c r="K13" i="6"/>
  <c r="M16" i="6"/>
  <c r="L17" i="6"/>
  <c r="J20" i="6"/>
  <c r="K20" i="6"/>
  <c r="N19" i="6"/>
  <c r="K18" i="6"/>
  <c r="J18" i="6"/>
  <c r="N18" i="6" s="1"/>
  <c r="M12" i="6"/>
  <c r="N12" i="6" s="1"/>
  <c r="N17" i="6"/>
  <c r="J26" i="4"/>
  <c r="J25" i="4"/>
  <c r="L12" i="10" l="1"/>
  <c r="N16" i="6"/>
  <c r="N13" i="6"/>
  <c r="L14" i="10"/>
  <c r="N12" i="10"/>
  <c r="L16" i="10"/>
  <c r="L18" i="10"/>
  <c r="N18" i="10"/>
  <c r="L18" i="6"/>
  <c r="G37" i="6"/>
  <c r="G39" i="6" s="1"/>
  <c r="L14" i="6"/>
  <c r="L20" i="6"/>
  <c r="L13" i="6"/>
  <c r="N14" i="6"/>
  <c r="L16" i="6"/>
  <c r="F29" i="4"/>
  <c r="F28" i="4"/>
  <c r="E27" i="4"/>
  <c r="F26" i="4"/>
  <c r="E25" i="4"/>
  <c r="F24" i="4"/>
  <c r="E23" i="4"/>
  <c r="F22" i="4"/>
  <c r="E21" i="4"/>
  <c r="F20" i="4"/>
  <c r="E19" i="4"/>
  <c r="F18" i="4"/>
  <c r="E17" i="4"/>
  <c r="F16" i="4"/>
  <c r="E15" i="4"/>
  <c r="F14" i="4"/>
  <c r="E13" i="4"/>
  <c r="F12" i="4"/>
  <c r="G42" i="6" l="1"/>
  <c r="G41" i="6"/>
  <c r="G40" i="6"/>
  <c r="D8" i="9"/>
  <c r="D7" i="9"/>
  <c r="D6" i="9"/>
  <c r="B5" i="8"/>
  <c r="B4" i="8"/>
  <c r="B3" i="8"/>
  <c r="G45" i="10" l="1"/>
  <c r="L45" i="10" s="1"/>
  <c r="G45" i="6"/>
  <c r="L45" i="6" s="1"/>
  <c r="L29" i="5"/>
  <c r="L30" i="5"/>
  <c r="L32" i="5"/>
  <c r="L27" i="5"/>
  <c r="L28" i="5"/>
  <c r="L31" i="5"/>
  <c r="L26" i="5"/>
  <c r="L17" i="5"/>
  <c r="O17" i="5"/>
  <c r="P17" i="5" s="1"/>
  <c r="Q17" i="5" s="1"/>
  <c r="L46" i="6" l="1"/>
  <c r="L46" i="10"/>
  <c r="G19" i="4"/>
  <c r="G21" i="4"/>
  <c r="G22" i="4"/>
  <c r="G23" i="4"/>
  <c r="G24" i="4"/>
  <c r="G25" i="4"/>
  <c r="G26" i="4"/>
  <c r="G27" i="4"/>
  <c r="G28" i="4"/>
  <c r="G29" i="4"/>
  <c r="K19" i="4" l="1"/>
  <c r="J19" i="4"/>
  <c r="M19" i="4"/>
  <c r="G15" i="4"/>
  <c r="G20" i="4"/>
  <c r="G17" i="4"/>
  <c r="G16" i="4"/>
  <c r="G18" i="4"/>
  <c r="J18" i="4" s="1"/>
  <c r="L35" i="5" s="1"/>
  <c r="G14" i="4"/>
  <c r="G13" i="4"/>
  <c r="F35" i="4"/>
  <c r="G43" i="4" s="1"/>
  <c r="E35" i="4"/>
  <c r="G36" i="4" s="1"/>
  <c r="G12" i="4"/>
  <c r="N19" i="4" l="1"/>
  <c r="H24" i="5" s="1"/>
  <c r="L19" i="4"/>
  <c r="G24" i="5" s="1"/>
  <c r="J16" i="4"/>
  <c r="M16" i="4"/>
  <c r="K16" i="4"/>
  <c r="K17" i="4"/>
  <c r="L17" i="4" s="1"/>
  <c r="G23" i="5" s="1"/>
  <c r="J17" i="4"/>
  <c r="M17" i="4"/>
  <c r="K12" i="4"/>
  <c r="M12" i="4"/>
  <c r="J12" i="4"/>
  <c r="M14" i="4"/>
  <c r="K14" i="4"/>
  <c r="J14" i="4"/>
  <c r="M20" i="4"/>
  <c r="K20" i="4"/>
  <c r="J20" i="4"/>
  <c r="L20" i="4" s="1"/>
  <c r="K13" i="4"/>
  <c r="J13" i="4"/>
  <c r="M13" i="4"/>
  <c r="J15" i="4"/>
  <c r="M15" i="4"/>
  <c r="K15" i="4"/>
  <c r="M18" i="4"/>
  <c r="N18" i="4" s="1"/>
  <c r="K18" i="4"/>
  <c r="L18" i="4" s="1"/>
  <c r="G35" i="4"/>
  <c r="G37" i="4" s="1"/>
  <c r="G39" i="4" s="1"/>
  <c r="N17" i="4" l="1"/>
  <c r="H23" i="5" s="1"/>
  <c r="L16" i="4"/>
  <c r="G22" i="5" s="1"/>
  <c r="N16" i="4"/>
  <c r="H22" i="5" s="1"/>
  <c r="L13" i="4"/>
  <c r="G18" i="5" s="1"/>
  <c r="N13" i="4"/>
  <c r="H18" i="5" s="1"/>
  <c r="N12" i="4"/>
  <c r="L12" i="4"/>
  <c r="N15" i="4"/>
  <c r="H21" i="5" s="1"/>
  <c r="L14" i="4"/>
  <c r="G19" i="5" s="1"/>
  <c r="N14" i="4"/>
  <c r="H19" i="5" s="1"/>
  <c r="L15" i="4"/>
  <c r="G21" i="5" s="1"/>
  <c r="N20" i="4"/>
  <c r="L33" i="5" s="1"/>
  <c r="L34" i="5" s="1"/>
  <c r="G42" i="4"/>
  <c r="G41" i="4"/>
  <c r="G40" i="4"/>
  <c r="G45" i="4" l="1"/>
  <c r="L45" i="4" l="1"/>
  <c r="L46" i="4"/>
</calcChain>
</file>

<file path=xl/sharedStrings.xml><?xml version="1.0" encoding="utf-8"?>
<sst xmlns="http://schemas.openxmlformats.org/spreadsheetml/2006/main" count="307" uniqueCount="105">
  <si>
    <t>PROJECT:</t>
  </si>
  <si>
    <t>ESTIMATOR:</t>
  </si>
  <si>
    <t>ADDRESS:</t>
  </si>
  <si>
    <t>DATE:</t>
  </si>
  <si>
    <t>DIVISION:</t>
  </si>
  <si>
    <t>DESCRIPTION</t>
  </si>
  <si>
    <t>QUANTITY</t>
  </si>
  <si>
    <t>UNIT</t>
  </si>
  <si>
    <t>SUBTOTALS</t>
  </si>
  <si>
    <t>LABOR BURDEN ON LABOR</t>
  </si>
  <si>
    <t>%</t>
  </si>
  <si>
    <t>SMALL TOOLS</t>
  </si>
  <si>
    <t>TOTAL DIRECT COST</t>
  </si>
  <si>
    <t>OVERHEAD</t>
  </si>
  <si>
    <t>PROFIT</t>
  </si>
  <si>
    <t>INSURANCE &amp; BOND</t>
  </si>
  <si>
    <t>SALES TAX ON MATERIAL</t>
  </si>
  <si>
    <t>TOTAL COST</t>
  </si>
  <si>
    <t>ESTIMATE</t>
  </si>
  <si>
    <t>SYSTEM:</t>
  </si>
  <si>
    <t>WORK AREA:</t>
  </si>
  <si>
    <t>Sanitary Waste</t>
  </si>
  <si>
    <t>Sanitary Waste Vent</t>
  </si>
  <si>
    <t>Plumbing Insulation</t>
  </si>
  <si>
    <t>Domestic Water</t>
  </si>
  <si>
    <t>Gas Pipe</t>
  </si>
  <si>
    <t>Permits / Mobilization</t>
  </si>
  <si>
    <t>Support Services Building</t>
  </si>
  <si>
    <t>15200 Neabsco Mills Rd.</t>
  </si>
  <si>
    <t>Woodbridge, VA 22191</t>
  </si>
  <si>
    <t>All (new construction)</t>
  </si>
  <si>
    <t>COMPANY:</t>
  </si>
  <si>
    <t>Division</t>
  </si>
  <si>
    <t>Description</t>
  </si>
  <si>
    <t>Cost In-Place</t>
  </si>
  <si>
    <t xml:space="preserve">Units  </t>
  </si>
  <si>
    <t>Division 01 — General Requirements</t>
  </si>
  <si>
    <t>Insurance and Bond Rates</t>
  </si>
  <si>
    <t>Trade</t>
  </si>
  <si>
    <t xml:space="preserve"> </t>
  </si>
  <si>
    <t>Rate</t>
  </si>
  <si>
    <t>General Contractor</t>
  </si>
  <si>
    <t>Percent of Direct Cost</t>
  </si>
  <si>
    <t>Excavation:</t>
  </si>
  <si>
    <t>Masonry:</t>
  </si>
  <si>
    <t>Carpentry:</t>
  </si>
  <si>
    <t>Roofing:</t>
  </si>
  <si>
    <t>Electrical:</t>
  </si>
  <si>
    <t>Plumbing:</t>
  </si>
  <si>
    <t>HVAC:</t>
  </si>
  <si>
    <t>Painting and Decorating:</t>
  </si>
  <si>
    <t>Paving:</t>
  </si>
  <si>
    <t>EA</t>
  </si>
  <si>
    <t>LF</t>
  </si>
  <si>
    <t>Division 15 — Plumbing</t>
  </si>
  <si>
    <t>MATERIALS</t>
  </si>
  <si>
    <t>LABOR</t>
  </si>
  <si>
    <t>Gross SF:</t>
  </si>
  <si>
    <t>PHONE NO.:</t>
  </si>
  <si>
    <t>Materials</t>
  </si>
  <si>
    <t>Labor</t>
  </si>
  <si>
    <t>$1,000 + $0.5/SF</t>
  </si>
  <si>
    <t>TOTAL</t>
  </si>
  <si>
    <t>Fixtures</t>
  </si>
  <si>
    <t>ArchEx</t>
  </si>
  <si>
    <t>ArchEx &amp; CSI</t>
  </si>
  <si>
    <t>Company Unit Price Database</t>
  </si>
  <si>
    <t>Addendum 1</t>
  </si>
  <si>
    <t>Item</t>
  </si>
  <si>
    <t>Project Info:</t>
  </si>
  <si>
    <t xml:space="preserve">4" Rain Water Drainage </t>
  </si>
  <si>
    <t xml:space="preserve">3" Rain Water Drainage </t>
  </si>
  <si>
    <t>17 (CSI), D (Uniformat)</t>
  </si>
  <si>
    <t>1000 Elm Street
Mechanicsville, VA 23111</t>
  </si>
  <si>
    <t>PRO MECHANICAL</t>
  </si>
  <si>
    <t>HVAC - Permits/Mobilization</t>
  </si>
  <si>
    <t>HVAC Equipment Material</t>
  </si>
  <si>
    <t>HVAC Equipment Labor</t>
  </si>
  <si>
    <t>Pump - Materials</t>
  </si>
  <si>
    <t>Pump - labor</t>
  </si>
  <si>
    <t>Fan - Materials</t>
  </si>
  <si>
    <t>Fan - Labor</t>
  </si>
  <si>
    <t>Radiant Heat - Labor</t>
  </si>
  <si>
    <t>Radiant Heat - Materials</t>
  </si>
  <si>
    <t>Air Compressor - Material</t>
  </si>
  <si>
    <t>Air Compressor - Labor</t>
  </si>
  <si>
    <t>Controls - Material</t>
  </si>
  <si>
    <t>Controls - Labor</t>
  </si>
  <si>
    <t>Sheet Metal - Material</t>
  </si>
  <si>
    <t>Sheet Metal - Labor</t>
  </si>
  <si>
    <t>HVAC - Insulation Labor</t>
  </si>
  <si>
    <t>HVAC - Insulation Material</t>
  </si>
  <si>
    <t>Air Balance</t>
  </si>
  <si>
    <t>Sprinkler System - Material</t>
  </si>
  <si>
    <t>Sprinkler System - Labor</t>
  </si>
  <si>
    <t>Geothermal Wells - Material</t>
  </si>
  <si>
    <t>Geothermal Wells - Labor</t>
  </si>
  <si>
    <t>Other HVAC Systems &amp; Equipment</t>
  </si>
  <si>
    <t>Round</t>
  </si>
  <si>
    <t>Square</t>
  </si>
  <si>
    <t>Intake - Material</t>
  </si>
  <si>
    <t>Per SF of face</t>
  </si>
  <si>
    <t>Intake - Labor</t>
  </si>
  <si>
    <t>HVAC</t>
  </si>
  <si>
    <t>Provide an additional 2% of the duct work as attic stock.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</si>
</sst>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164" formatCode="&quot;$&quot;#,##0.00"/>
    <numFmt numFmtId="165" formatCode="0.0%"/>
    <numFmt numFmtId="166" formatCode="&quot;$&quot;#,##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28"/>
      <name val="Arial"/>
      <family val="2"/>
    </font>
    <font>
      <b/>
      <sz val="28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u/>
      <sz val="12"/>
      <color theme="1"/>
      <name val="Arial"/>
      <family val="2"/>
    </font>
    <font>
      <sz val="10"/>
      <color rgb="FFFF0000"/>
      <name val="Arial"/>
      <family val="2"/>
    </font>
    <font>
      <sz val="26"/>
      <color theme="1"/>
      <name val="Calibri"/>
      <family val="2"/>
      <scheme val="minor"/>
    </font>
    <font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3" fillId="0" borderId="0" applyFont="0" applyFill="0" applyBorder="0" applyAlignment="0" applyProtection="0"/>
  </cellStyleXfs>
  <cellXfs count="101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9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164" fontId="7" fillId="0" borderId="19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16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9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164" fontId="6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164" fontId="7" fillId="0" borderId="0" xfId="0" applyNumberFormat="1" applyFont="1" applyAlignment="1">
      <alignment vertical="center"/>
    </xf>
    <xf numFmtId="0" fontId="1" fillId="0" borderId="0" xfId="1" applyAlignment="1">
      <alignment vertical="center"/>
    </xf>
    <xf numFmtId="0" fontId="4" fillId="0" borderId="0" xfId="1" applyFont="1" applyAlignment="1">
      <alignment vertical="center"/>
    </xf>
    <xf numFmtId="0" fontId="1" fillId="0" borderId="1" xfId="1" applyFont="1" applyBorder="1" applyAlignment="1">
      <alignment vertical="center"/>
    </xf>
    <xf numFmtId="0" fontId="1" fillId="2" borderId="1" xfId="1" applyFill="1" applyBorder="1" applyAlignment="1" applyProtection="1">
      <alignment vertical="center"/>
      <protection locked="0"/>
    </xf>
    <xf numFmtId="0" fontId="1" fillId="0" borderId="6" xfId="1" applyFont="1" applyBorder="1" applyAlignment="1">
      <alignment horizontal="left" vertical="center"/>
    </xf>
    <xf numFmtId="0" fontId="1" fillId="0" borderId="2" xfId="1" applyFont="1" applyBorder="1" applyAlignment="1">
      <alignment vertical="center"/>
    </xf>
    <xf numFmtId="0" fontId="1" fillId="0" borderId="8" xfId="1" applyFont="1" applyBorder="1" applyAlignment="1">
      <alignment horizontal="left" vertical="center"/>
    </xf>
    <xf numFmtId="0" fontId="1" fillId="0" borderId="2" xfId="1" applyBorder="1" applyAlignment="1">
      <alignment vertical="center"/>
    </xf>
    <xf numFmtId="0" fontId="1" fillId="0" borderId="1" xfId="1" applyFill="1" applyBorder="1" applyAlignment="1" applyProtection="1">
      <alignment vertical="center"/>
      <protection locked="0"/>
    </xf>
    <xf numFmtId="0" fontId="1" fillId="2" borderId="6" xfId="1" applyFill="1" applyBorder="1" applyAlignment="1" applyProtection="1">
      <alignment vertical="center"/>
      <protection locked="0"/>
    </xf>
    <xf numFmtId="14" fontId="1" fillId="2" borderId="1" xfId="1" applyNumberFormat="1" applyFill="1" applyBorder="1" applyAlignment="1" applyProtection="1">
      <alignment vertical="center"/>
      <protection locked="0"/>
    </xf>
    <xf numFmtId="0" fontId="2" fillId="0" borderId="17" xfId="1" applyFont="1" applyBorder="1" applyAlignment="1">
      <alignment vertical="center"/>
    </xf>
    <xf numFmtId="0" fontId="2" fillId="0" borderId="17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3" fontId="2" fillId="0" borderId="0" xfId="1" applyNumberFormat="1" applyFont="1" applyAlignment="1">
      <alignment vertical="center"/>
    </xf>
    <xf numFmtId="0" fontId="2" fillId="4" borderId="0" xfId="1" applyFont="1" applyFill="1" applyAlignment="1">
      <alignment vertical="center"/>
    </xf>
    <xf numFmtId="0" fontId="2" fillId="3" borderId="0" xfId="1" applyFont="1" applyFill="1" applyAlignment="1">
      <alignment vertical="center"/>
    </xf>
    <xf numFmtId="0" fontId="1" fillId="2" borderId="8" xfId="1" applyFont="1" applyFill="1" applyBorder="1" applyAlignment="1" applyProtection="1">
      <alignment vertical="center"/>
      <protection locked="0"/>
    </xf>
    <xf numFmtId="3" fontId="1" fillId="2" borderId="8" xfId="1" applyNumberFormat="1" applyFill="1" applyBorder="1" applyAlignment="1" applyProtection="1">
      <alignment vertical="center"/>
      <protection locked="0"/>
    </xf>
    <xf numFmtId="49" fontId="1" fillId="2" borderId="9" xfId="1" applyNumberFormat="1" applyFont="1" applyFill="1" applyBorder="1" applyAlignment="1" applyProtection="1">
      <alignment horizontal="left" vertical="center"/>
      <protection locked="0"/>
    </xf>
    <xf numFmtId="166" fontId="1" fillId="2" borderId="10" xfId="1" applyNumberFormat="1" applyFill="1" applyBorder="1" applyAlignment="1" applyProtection="1">
      <alignment vertical="center"/>
      <protection locked="0"/>
    </xf>
    <xf numFmtId="166" fontId="1" fillId="0" borderId="9" xfId="1" applyNumberFormat="1" applyBorder="1" applyAlignment="1">
      <alignment vertical="center"/>
    </xf>
    <xf numFmtId="166" fontId="1" fillId="0" borderId="0" xfId="1" applyNumberFormat="1" applyAlignment="1">
      <alignment vertical="center"/>
    </xf>
    <xf numFmtId="9" fontId="1" fillId="4" borderId="0" xfId="1" applyNumberFormat="1" applyFill="1" applyAlignment="1">
      <alignment vertical="center"/>
    </xf>
    <xf numFmtId="166" fontId="1" fillId="4" borderId="0" xfId="1" applyNumberFormat="1" applyFill="1" applyAlignment="1">
      <alignment vertical="center"/>
    </xf>
    <xf numFmtId="9" fontId="1" fillId="3" borderId="0" xfId="1" applyNumberFormat="1" applyFill="1" applyAlignment="1">
      <alignment vertical="center"/>
    </xf>
    <xf numFmtId="166" fontId="1" fillId="3" borderId="0" xfId="1" applyNumberFormat="1" applyFill="1" applyAlignment="1">
      <alignment vertical="center"/>
    </xf>
    <xf numFmtId="166" fontId="9" fillId="2" borderId="10" xfId="1" applyNumberFormat="1" applyFont="1" applyFill="1" applyBorder="1" applyAlignment="1" applyProtection="1">
      <alignment vertical="center"/>
      <protection locked="0"/>
    </xf>
    <xf numFmtId="0" fontId="1" fillId="5" borderId="0" xfId="1" applyFill="1" applyAlignment="1">
      <alignment vertical="center"/>
    </xf>
    <xf numFmtId="164" fontId="1" fillId="0" borderId="0" xfId="1" applyNumberFormat="1" applyAlignment="1">
      <alignment vertical="center"/>
    </xf>
    <xf numFmtId="164" fontId="1" fillId="4" borderId="0" xfId="1" applyNumberFormat="1" applyFill="1" applyAlignment="1">
      <alignment vertical="center"/>
    </xf>
    <xf numFmtId="164" fontId="1" fillId="3" borderId="0" xfId="1" applyNumberFormat="1" applyFill="1" applyAlignment="1">
      <alignment vertical="center"/>
    </xf>
    <xf numFmtId="0" fontId="1" fillId="2" borderId="8" xfId="1" applyFill="1" applyBorder="1" applyAlignment="1" applyProtection="1">
      <alignment vertical="center"/>
      <protection locked="0"/>
    </xf>
    <xf numFmtId="0" fontId="1" fillId="0" borderId="3" xfId="1" applyFont="1" applyBorder="1" applyAlignment="1">
      <alignment vertical="center"/>
    </xf>
    <xf numFmtId="0" fontId="1" fillId="0" borderId="4" xfId="1" applyBorder="1" applyAlignment="1">
      <alignment vertical="center"/>
    </xf>
    <xf numFmtId="166" fontId="1" fillId="3" borderId="5" xfId="1" applyNumberFormat="1" applyFill="1" applyBorder="1" applyAlignment="1">
      <alignment vertical="center"/>
    </xf>
    <xf numFmtId="0" fontId="1" fillId="0" borderId="6" xfId="1" applyFont="1" applyBorder="1" applyAlignment="1">
      <alignment vertical="center"/>
    </xf>
    <xf numFmtId="165" fontId="1" fillId="2" borderId="11" xfId="1" applyNumberFormat="1" applyFill="1" applyBorder="1" applyAlignment="1" applyProtection="1">
      <alignment vertical="center"/>
      <protection locked="0"/>
    </xf>
    <xf numFmtId="0" fontId="1" fillId="0" borderId="1" xfId="1" applyFont="1" applyBorder="1" applyAlignment="1">
      <alignment horizontal="left" vertical="center"/>
    </xf>
    <xf numFmtId="0" fontId="1" fillId="0" borderId="1" xfId="1" applyBorder="1" applyAlignment="1">
      <alignment vertical="center"/>
    </xf>
    <xf numFmtId="166" fontId="1" fillId="3" borderId="7" xfId="1" applyNumberFormat="1" applyFill="1" applyBorder="1" applyAlignment="1">
      <alignment vertical="center"/>
    </xf>
    <xf numFmtId="0" fontId="1" fillId="0" borderId="8" xfId="1" applyFont="1" applyBorder="1" applyAlignment="1">
      <alignment vertical="center"/>
    </xf>
    <xf numFmtId="165" fontId="9" fillId="2" borderId="12" xfId="1" applyNumberFormat="1" applyFont="1" applyFill="1" applyBorder="1" applyAlignment="1" applyProtection="1">
      <alignment vertical="center"/>
      <protection locked="0"/>
    </xf>
    <xf numFmtId="0" fontId="1" fillId="0" borderId="2" xfId="1" applyFont="1" applyBorder="1" applyAlignment="1">
      <alignment horizontal="left" vertical="center"/>
    </xf>
    <xf numFmtId="166" fontId="1" fillId="3" borderId="9" xfId="1" applyNumberFormat="1" applyFill="1" applyBorder="1" applyAlignment="1">
      <alignment vertical="center"/>
    </xf>
    <xf numFmtId="0" fontId="1" fillId="0" borderId="13" xfId="1" applyBorder="1" applyAlignment="1">
      <alignment vertical="center"/>
    </xf>
    <xf numFmtId="1" fontId="1" fillId="0" borderId="14" xfId="1" applyNumberFormat="1" applyBorder="1" applyAlignment="1">
      <alignment vertical="center"/>
    </xf>
    <xf numFmtId="0" fontId="1" fillId="0" borderId="14" xfId="1" applyBorder="1" applyAlignment="1">
      <alignment horizontal="left" vertical="center"/>
    </xf>
    <xf numFmtId="0" fontId="1" fillId="0" borderId="14" xfId="1" applyBorder="1" applyAlignment="1">
      <alignment vertical="center"/>
    </xf>
    <xf numFmtId="166" fontId="1" fillId="0" borderId="15" xfId="1" applyNumberFormat="1" applyBorder="1" applyAlignment="1">
      <alignment vertical="center"/>
    </xf>
    <xf numFmtId="1" fontId="1" fillId="0" borderId="4" xfId="1" applyNumberFormat="1" applyBorder="1" applyAlignment="1">
      <alignment vertical="center"/>
    </xf>
    <xf numFmtId="0" fontId="1" fillId="0" borderId="4" xfId="1" applyBorder="1" applyAlignment="1">
      <alignment horizontal="left" vertical="center"/>
    </xf>
    <xf numFmtId="0" fontId="1" fillId="0" borderId="6" xfId="1" applyFont="1" applyFill="1" applyBorder="1" applyAlignment="1">
      <alignment vertical="center"/>
    </xf>
    <xf numFmtId="165" fontId="9" fillId="2" borderId="11" xfId="1" applyNumberFormat="1" applyFont="1" applyFill="1" applyBorder="1" applyAlignment="1" applyProtection="1">
      <alignment vertical="center"/>
      <protection locked="0"/>
    </xf>
    <xf numFmtId="0" fontId="1" fillId="0" borderId="8" xfId="1" applyFont="1" applyFill="1" applyBorder="1" applyAlignment="1">
      <alignment vertical="center"/>
    </xf>
    <xf numFmtId="165" fontId="1" fillId="2" borderId="12" xfId="1" applyNumberFormat="1" applyFill="1" applyBorder="1" applyAlignment="1" applyProtection="1">
      <alignment vertical="center"/>
      <protection locked="0"/>
    </xf>
    <xf numFmtId="0" fontId="1" fillId="0" borderId="14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166" fontId="1" fillId="2" borderId="10" xfId="1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horizontal="center"/>
    </xf>
    <xf numFmtId="0" fontId="10" fillId="0" borderId="0" xfId="0" applyFont="1"/>
    <xf numFmtId="164" fontId="0" fillId="0" borderId="0" xfId="0" applyNumberFormat="1"/>
    <xf numFmtId="0" fontId="0" fillId="0" borderId="19" xfId="0" applyBorder="1" applyAlignment="1">
      <alignment horizontal="center"/>
    </xf>
    <xf numFmtId="0" fontId="0" fillId="0" borderId="19" xfId="0" applyBorder="1"/>
    <xf numFmtId="0" fontId="0" fillId="0" borderId="0" xfId="0" applyAlignment="1">
      <alignment horizontal="center" wrapText="1"/>
    </xf>
    <xf numFmtId="0" fontId="10" fillId="0" borderId="0" xfId="0" applyFont="1" applyAlignment="1">
      <alignment wrapText="1"/>
    </xf>
    <xf numFmtId="164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19" xfId="0" applyBorder="1" applyAlignment="1">
      <alignment horizontal="center" wrapText="1"/>
    </xf>
    <xf numFmtId="0" fontId="0" fillId="0" borderId="19" xfId="0" applyBorder="1" applyAlignment="1">
      <alignment wrapText="1"/>
    </xf>
    <xf numFmtId="6" fontId="0" fillId="0" borderId="0" xfId="0" applyNumberFormat="1" applyAlignment="1">
      <alignment wrapText="1"/>
    </xf>
    <xf numFmtId="3" fontId="1" fillId="2" borderId="8" xfId="1" applyNumberFormat="1" applyFont="1" applyFill="1" applyBorder="1" applyAlignment="1" applyProtection="1">
      <alignment vertical="center"/>
      <protection locked="0"/>
    </xf>
    <xf numFmtId="0" fontId="9" fillId="2" borderId="8" xfId="1" applyFont="1" applyFill="1" applyBorder="1" applyAlignment="1" applyProtection="1">
      <alignment vertical="center"/>
      <protection locked="0"/>
    </xf>
    <xf numFmtId="3" fontId="9" fillId="2" borderId="8" xfId="1" applyNumberFormat="1" applyFont="1" applyFill="1" applyBorder="1" applyAlignment="1" applyProtection="1">
      <alignment vertical="center"/>
      <protection locked="0"/>
    </xf>
    <xf numFmtId="49" fontId="9" fillId="2" borderId="9" xfId="1" applyNumberFormat="1" applyFont="1" applyFill="1" applyBorder="1" applyAlignment="1" applyProtection="1">
      <alignment horizontal="left" vertical="center"/>
      <protection locked="0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3" fontId="1" fillId="2" borderId="2" xfId="1" applyNumberFormat="1" applyFill="1" applyBorder="1" applyAlignment="1" applyProtection="1">
      <alignment horizontal="left" vertical="center"/>
      <protection locked="0"/>
    </xf>
    <xf numFmtId="3" fontId="0" fillId="0" borderId="2" xfId="0" applyNumberFormat="1" applyBorder="1" applyAlignment="1">
      <alignment horizontal="left" vertical="center"/>
    </xf>
  </cellXfs>
  <cellStyles count="3">
    <cellStyle name="Normal" xfId="0" builtinId="0"/>
    <cellStyle name="Normal 2" xfId="1"/>
    <cellStyle name="Percent 2" xfId="2"/>
  </cellStyles>
  <dxfs count="0"/>
  <tableStyles count="0" defaultTableStyle="TableStyleMedium9" defaultPivotStyle="PivotStyleLight16"/>
  <colors>
    <mruColors>
      <color rgb="FF99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581791</xdr:colOff>
      <xdr:row>2</xdr:row>
      <xdr:rowOff>68570</xdr:rowOff>
    </xdr:from>
    <xdr:to>
      <xdr:col>1</xdr:col>
      <xdr:colOff>1414620</xdr:colOff>
      <xdr:row>8</xdr:row>
      <xdr:rowOff>48840</xdr:rowOff>
    </xdr:to>
    <xdr:pic>
      <xdr:nvPicPr>
        <xdr:cNvPr id="2" name="Picture 1" descr="ColorLogo_TM_300dpi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1791" y="735320"/>
          <a:ext cx="1440964" cy="14310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589118</xdr:colOff>
      <xdr:row>2</xdr:row>
      <xdr:rowOff>53916</xdr:rowOff>
    </xdr:from>
    <xdr:to>
      <xdr:col>1</xdr:col>
      <xdr:colOff>1421947</xdr:colOff>
      <xdr:row>8</xdr:row>
      <xdr:rowOff>34186</xdr:rowOff>
    </xdr:to>
    <xdr:pic>
      <xdr:nvPicPr>
        <xdr:cNvPr id="2" name="Picture 1" descr="ColorLogo_TM_300dpi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9118" y="720666"/>
          <a:ext cx="1442429" cy="1409020"/>
        </a:xfrm>
        <a:prstGeom prst="rect">
          <a:avLst/>
        </a:prstGeom>
      </xdr:spPr>
    </xdr:pic>
    <xdr:clientData/>
  </xdr:twoCellAnchor>
  <xdr:twoCellAnchor editAs="oneCell">
    <xdr:from>
      <xdr:col>0</xdr:col>
      <xdr:colOff>581791</xdr:colOff>
      <xdr:row>2</xdr:row>
      <xdr:rowOff>68570</xdr:rowOff>
    </xdr:from>
    <xdr:to>
      <xdr:col>1</xdr:col>
      <xdr:colOff>1414620</xdr:colOff>
      <xdr:row>8</xdr:row>
      <xdr:rowOff>48840</xdr:rowOff>
    </xdr:to>
    <xdr:pic>
      <xdr:nvPicPr>
        <xdr:cNvPr id="3" name="Picture 2" descr="ColorLogo_TM_300dpi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1791" y="735320"/>
          <a:ext cx="1442429" cy="14090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589118</xdr:colOff>
      <xdr:row>2</xdr:row>
      <xdr:rowOff>53916</xdr:rowOff>
    </xdr:from>
    <xdr:to>
      <xdr:col>1</xdr:col>
      <xdr:colOff>1421947</xdr:colOff>
      <xdr:row>8</xdr:row>
      <xdr:rowOff>34186</xdr:rowOff>
    </xdr:to>
    <xdr:pic>
      <xdr:nvPicPr>
        <xdr:cNvPr id="2" name="Picture 1" descr="ColorLogo_TM_300dpi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9118" y="720666"/>
          <a:ext cx="1442429" cy="1409020"/>
        </a:xfrm>
        <a:prstGeom prst="rect">
          <a:avLst/>
        </a:prstGeom>
      </xdr:spPr>
    </xdr:pic>
    <xdr:clientData/>
  </xdr:twoCellAnchor>
  <xdr:twoCellAnchor editAs="oneCell">
    <xdr:from>
      <xdr:col>0</xdr:col>
      <xdr:colOff>581791</xdr:colOff>
      <xdr:row>2</xdr:row>
      <xdr:rowOff>68570</xdr:rowOff>
    </xdr:from>
    <xdr:to>
      <xdr:col>1</xdr:col>
      <xdr:colOff>1414620</xdr:colOff>
      <xdr:row>8</xdr:row>
      <xdr:rowOff>48840</xdr:rowOff>
    </xdr:to>
    <xdr:pic>
      <xdr:nvPicPr>
        <xdr:cNvPr id="3" name="Picture 2" descr="ColorLogo_TM_300dpi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1791" y="735320"/>
          <a:ext cx="1442429" cy="14090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46"/>
  <sheetViews>
    <sheetView showGridLines="0" topLeftCell="A25" zoomScale="115" zoomScaleNormal="115" zoomScaleSheetLayoutView="90" workbookViewId="0">
      <selection activeCell="B55" sqref="B55"/>
    </sheetView>
  </sheetViews>
  <sheetFormatPr defaultRowHeight="12.75" x14ac:dyDescent="0.25"/>
  <cols>
    <col min="1" max="1" width="9.140625" style="20"/>
    <col min="2" max="2" width="47.28515625" style="20" customWidth="1"/>
    <col min="3" max="3" width="13.28515625" style="20" customWidth="1"/>
    <col min="4" max="4" width="6.28515625" style="20" customWidth="1"/>
    <col min="5" max="7" width="15.7109375" style="20" customWidth="1"/>
    <col min="8" max="8" width="16.140625" style="20" hidden="1" customWidth="1"/>
    <col min="9" max="9" width="4.7109375" style="20" hidden="1" customWidth="1"/>
    <col min="10" max="11" width="0" style="20" hidden="1" customWidth="1"/>
    <col min="12" max="12" width="12" style="20" hidden="1" customWidth="1"/>
    <col min="13" max="13" width="0" style="20" hidden="1" customWidth="1"/>
    <col min="14" max="14" width="7.5703125" style="20" hidden="1" customWidth="1"/>
    <col min="15" max="256" width="9.140625" style="20"/>
    <col min="257" max="257" width="39.140625" style="20" customWidth="1"/>
    <col min="258" max="258" width="10.28515625" style="20" bestFit="1" customWidth="1"/>
    <col min="259" max="259" width="9.140625" style="20"/>
    <col min="260" max="263" width="13.140625" style="20" customWidth="1"/>
    <col min="264" max="264" width="11.42578125" style="20" customWidth="1"/>
    <col min="265" max="265" width="4.7109375" style="20" customWidth="1"/>
    <col min="266" max="512" width="9.140625" style="20"/>
    <col min="513" max="513" width="39.140625" style="20" customWidth="1"/>
    <col min="514" max="514" width="10.28515625" style="20" bestFit="1" customWidth="1"/>
    <col min="515" max="515" width="9.140625" style="20"/>
    <col min="516" max="519" width="13.140625" style="20" customWidth="1"/>
    <col min="520" max="520" width="11.42578125" style="20" customWidth="1"/>
    <col min="521" max="521" width="4.7109375" style="20" customWidth="1"/>
    <col min="522" max="768" width="9.140625" style="20"/>
    <col min="769" max="769" width="39.140625" style="20" customWidth="1"/>
    <col min="770" max="770" width="10.28515625" style="20" bestFit="1" customWidth="1"/>
    <col min="771" max="771" width="9.140625" style="20"/>
    <col min="772" max="775" width="13.140625" style="20" customWidth="1"/>
    <col min="776" max="776" width="11.42578125" style="20" customWidth="1"/>
    <col min="777" max="777" width="4.7109375" style="20" customWidth="1"/>
    <col min="778" max="1024" width="9.140625" style="20"/>
    <col min="1025" max="1025" width="39.140625" style="20" customWidth="1"/>
    <col min="1026" max="1026" width="10.28515625" style="20" bestFit="1" customWidth="1"/>
    <col min="1027" max="1027" width="9.140625" style="20"/>
    <col min="1028" max="1031" width="13.140625" style="20" customWidth="1"/>
    <col min="1032" max="1032" width="11.42578125" style="20" customWidth="1"/>
    <col min="1033" max="1033" width="4.7109375" style="20" customWidth="1"/>
    <col min="1034" max="1280" width="9.140625" style="20"/>
    <col min="1281" max="1281" width="39.140625" style="20" customWidth="1"/>
    <col min="1282" max="1282" width="10.28515625" style="20" bestFit="1" customWidth="1"/>
    <col min="1283" max="1283" width="9.140625" style="20"/>
    <col min="1284" max="1287" width="13.140625" style="20" customWidth="1"/>
    <col min="1288" max="1288" width="11.42578125" style="20" customWidth="1"/>
    <col min="1289" max="1289" width="4.7109375" style="20" customWidth="1"/>
    <col min="1290" max="1536" width="9.140625" style="20"/>
    <col min="1537" max="1537" width="39.140625" style="20" customWidth="1"/>
    <col min="1538" max="1538" width="10.28515625" style="20" bestFit="1" customWidth="1"/>
    <col min="1539" max="1539" width="9.140625" style="20"/>
    <col min="1540" max="1543" width="13.140625" style="20" customWidth="1"/>
    <col min="1544" max="1544" width="11.42578125" style="20" customWidth="1"/>
    <col min="1545" max="1545" width="4.7109375" style="20" customWidth="1"/>
    <col min="1546" max="1792" width="9.140625" style="20"/>
    <col min="1793" max="1793" width="39.140625" style="20" customWidth="1"/>
    <col min="1794" max="1794" width="10.28515625" style="20" bestFit="1" customWidth="1"/>
    <col min="1795" max="1795" width="9.140625" style="20"/>
    <col min="1796" max="1799" width="13.140625" style="20" customWidth="1"/>
    <col min="1800" max="1800" width="11.42578125" style="20" customWidth="1"/>
    <col min="1801" max="1801" width="4.7109375" style="20" customWidth="1"/>
    <col min="1802" max="2048" width="9.140625" style="20"/>
    <col min="2049" max="2049" width="39.140625" style="20" customWidth="1"/>
    <col min="2050" max="2050" width="10.28515625" style="20" bestFit="1" customWidth="1"/>
    <col min="2051" max="2051" width="9.140625" style="20"/>
    <col min="2052" max="2055" width="13.140625" style="20" customWidth="1"/>
    <col min="2056" max="2056" width="11.42578125" style="20" customWidth="1"/>
    <col min="2057" max="2057" width="4.7109375" style="20" customWidth="1"/>
    <col min="2058" max="2304" width="9.140625" style="20"/>
    <col min="2305" max="2305" width="39.140625" style="20" customWidth="1"/>
    <col min="2306" max="2306" width="10.28515625" style="20" bestFit="1" customWidth="1"/>
    <col min="2307" max="2307" width="9.140625" style="20"/>
    <col min="2308" max="2311" width="13.140625" style="20" customWidth="1"/>
    <col min="2312" max="2312" width="11.42578125" style="20" customWidth="1"/>
    <col min="2313" max="2313" width="4.7109375" style="20" customWidth="1"/>
    <col min="2314" max="2560" width="9.140625" style="20"/>
    <col min="2561" max="2561" width="39.140625" style="20" customWidth="1"/>
    <col min="2562" max="2562" width="10.28515625" style="20" bestFit="1" customWidth="1"/>
    <col min="2563" max="2563" width="9.140625" style="20"/>
    <col min="2564" max="2567" width="13.140625" style="20" customWidth="1"/>
    <col min="2568" max="2568" width="11.42578125" style="20" customWidth="1"/>
    <col min="2569" max="2569" width="4.7109375" style="20" customWidth="1"/>
    <col min="2570" max="2816" width="9.140625" style="20"/>
    <col min="2817" max="2817" width="39.140625" style="20" customWidth="1"/>
    <col min="2818" max="2818" width="10.28515625" style="20" bestFit="1" customWidth="1"/>
    <col min="2819" max="2819" width="9.140625" style="20"/>
    <col min="2820" max="2823" width="13.140625" style="20" customWidth="1"/>
    <col min="2824" max="2824" width="11.42578125" style="20" customWidth="1"/>
    <col min="2825" max="2825" width="4.7109375" style="20" customWidth="1"/>
    <col min="2826" max="3072" width="9.140625" style="20"/>
    <col min="3073" max="3073" width="39.140625" style="20" customWidth="1"/>
    <col min="3074" max="3074" width="10.28515625" style="20" bestFit="1" customWidth="1"/>
    <col min="3075" max="3075" width="9.140625" style="20"/>
    <col min="3076" max="3079" width="13.140625" style="20" customWidth="1"/>
    <col min="3080" max="3080" width="11.42578125" style="20" customWidth="1"/>
    <col min="3081" max="3081" width="4.7109375" style="20" customWidth="1"/>
    <col min="3082" max="3328" width="9.140625" style="20"/>
    <col min="3329" max="3329" width="39.140625" style="20" customWidth="1"/>
    <col min="3330" max="3330" width="10.28515625" style="20" bestFit="1" customWidth="1"/>
    <col min="3331" max="3331" width="9.140625" style="20"/>
    <col min="3332" max="3335" width="13.140625" style="20" customWidth="1"/>
    <col min="3336" max="3336" width="11.42578125" style="20" customWidth="1"/>
    <col min="3337" max="3337" width="4.7109375" style="20" customWidth="1"/>
    <col min="3338" max="3584" width="9.140625" style="20"/>
    <col min="3585" max="3585" width="39.140625" style="20" customWidth="1"/>
    <col min="3586" max="3586" width="10.28515625" style="20" bestFit="1" customWidth="1"/>
    <col min="3587" max="3587" width="9.140625" style="20"/>
    <col min="3588" max="3591" width="13.140625" style="20" customWidth="1"/>
    <col min="3592" max="3592" width="11.42578125" style="20" customWidth="1"/>
    <col min="3593" max="3593" width="4.7109375" style="20" customWidth="1"/>
    <col min="3594" max="3840" width="9.140625" style="20"/>
    <col min="3841" max="3841" width="39.140625" style="20" customWidth="1"/>
    <col min="3842" max="3842" width="10.28515625" style="20" bestFit="1" customWidth="1"/>
    <col min="3843" max="3843" width="9.140625" style="20"/>
    <col min="3844" max="3847" width="13.140625" style="20" customWidth="1"/>
    <col min="3848" max="3848" width="11.42578125" style="20" customWidth="1"/>
    <col min="3849" max="3849" width="4.7109375" style="20" customWidth="1"/>
    <col min="3850" max="4096" width="9.140625" style="20"/>
    <col min="4097" max="4097" width="39.140625" style="20" customWidth="1"/>
    <col min="4098" max="4098" width="10.28515625" style="20" bestFit="1" customWidth="1"/>
    <col min="4099" max="4099" width="9.140625" style="20"/>
    <col min="4100" max="4103" width="13.140625" style="20" customWidth="1"/>
    <col min="4104" max="4104" width="11.42578125" style="20" customWidth="1"/>
    <col min="4105" max="4105" width="4.7109375" style="20" customWidth="1"/>
    <col min="4106" max="4352" width="9.140625" style="20"/>
    <col min="4353" max="4353" width="39.140625" style="20" customWidth="1"/>
    <col min="4354" max="4354" width="10.28515625" style="20" bestFit="1" customWidth="1"/>
    <col min="4355" max="4355" width="9.140625" style="20"/>
    <col min="4356" max="4359" width="13.140625" style="20" customWidth="1"/>
    <col min="4360" max="4360" width="11.42578125" style="20" customWidth="1"/>
    <col min="4361" max="4361" width="4.7109375" style="20" customWidth="1"/>
    <col min="4362" max="4608" width="9.140625" style="20"/>
    <col min="4609" max="4609" width="39.140625" style="20" customWidth="1"/>
    <col min="4610" max="4610" width="10.28515625" style="20" bestFit="1" customWidth="1"/>
    <col min="4611" max="4611" width="9.140625" style="20"/>
    <col min="4612" max="4615" width="13.140625" style="20" customWidth="1"/>
    <col min="4616" max="4616" width="11.42578125" style="20" customWidth="1"/>
    <col min="4617" max="4617" width="4.7109375" style="20" customWidth="1"/>
    <col min="4618" max="4864" width="9.140625" style="20"/>
    <col min="4865" max="4865" width="39.140625" style="20" customWidth="1"/>
    <col min="4866" max="4866" width="10.28515625" style="20" bestFit="1" customWidth="1"/>
    <col min="4867" max="4867" width="9.140625" style="20"/>
    <col min="4868" max="4871" width="13.140625" style="20" customWidth="1"/>
    <col min="4872" max="4872" width="11.42578125" style="20" customWidth="1"/>
    <col min="4873" max="4873" width="4.7109375" style="20" customWidth="1"/>
    <col min="4874" max="5120" width="9.140625" style="20"/>
    <col min="5121" max="5121" width="39.140625" style="20" customWidth="1"/>
    <col min="5122" max="5122" width="10.28515625" style="20" bestFit="1" customWidth="1"/>
    <col min="5123" max="5123" width="9.140625" style="20"/>
    <col min="5124" max="5127" width="13.140625" style="20" customWidth="1"/>
    <col min="5128" max="5128" width="11.42578125" style="20" customWidth="1"/>
    <col min="5129" max="5129" width="4.7109375" style="20" customWidth="1"/>
    <col min="5130" max="5376" width="9.140625" style="20"/>
    <col min="5377" max="5377" width="39.140625" style="20" customWidth="1"/>
    <col min="5378" max="5378" width="10.28515625" style="20" bestFit="1" customWidth="1"/>
    <col min="5379" max="5379" width="9.140625" style="20"/>
    <col min="5380" max="5383" width="13.140625" style="20" customWidth="1"/>
    <col min="5384" max="5384" width="11.42578125" style="20" customWidth="1"/>
    <col min="5385" max="5385" width="4.7109375" style="20" customWidth="1"/>
    <col min="5386" max="5632" width="9.140625" style="20"/>
    <col min="5633" max="5633" width="39.140625" style="20" customWidth="1"/>
    <col min="5634" max="5634" width="10.28515625" style="20" bestFit="1" customWidth="1"/>
    <col min="5635" max="5635" width="9.140625" style="20"/>
    <col min="5636" max="5639" width="13.140625" style="20" customWidth="1"/>
    <col min="5640" max="5640" width="11.42578125" style="20" customWidth="1"/>
    <col min="5641" max="5641" width="4.7109375" style="20" customWidth="1"/>
    <col min="5642" max="5888" width="9.140625" style="20"/>
    <col min="5889" max="5889" width="39.140625" style="20" customWidth="1"/>
    <col min="5890" max="5890" width="10.28515625" style="20" bestFit="1" customWidth="1"/>
    <col min="5891" max="5891" width="9.140625" style="20"/>
    <col min="5892" max="5895" width="13.140625" style="20" customWidth="1"/>
    <col min="5896" max="5896" width="11.42578125" style="20" customWidth="1"/>
    <col min="5897" max="5897" width="4.7109375" style="20" customWidth="1"/>
    <col min="5898" max="6144" width="9.140625" style="20"/>
    <col min="6145" max="6145" width="39.140625" style="20" customWidth="1"/>
    <col min="6146" max="6146" width="10.28515625" style="20" bestFit="1" customWidth="1"/>
    <col min="6147" max="6147" width="9.140625" style="20"/>
    <col min="6148" max="6151" width="13.140625" style="20" customWidth="1"/>
    <col min="6152" max="6152" width="11.42578125" style="20" customWidth="1"/>
    <col min="6153" max="6153" width="4.7109375" style="20" customWidth="1"/>
    <col min="6154" max="6400" width="9.140625" style="20"/>
    <col min="6401" max="6401" width="39.140625" style="20" customWidth="1"/>
    <col min="6402" max="6402" width="10.28515625" style="20" bestFit="1" customWidth="1"/>
    <col min="6403" max="6403" width="9.140625" style="20"/>
    <col min="6404" max="6407" width="13.140625" style="20" customWidth="1"/>
    <col min="6408" max="6408" width="11.42578125" style="20" customWidth="1"/>
    <col min="6409" max="6409" width="4.7109375" style="20" customWidth="1"/>
    <col min="6410" max="6656" width="9.140625" style="20"/>
    <col min="6657" max="6657" width="39.140625" style="20" customWidth="1"/>
    <col min="6658" max="6658" width="10.28515625" style="20" bestFit="1" customWidth="1"/>
    <col min="6659" max="6659" width="9.140625" style="20"/>
    <col min="6660" max="6663" width="13.140625" style="20" customWidth="1"/>
    <col min="6664" max="6664" width="11.42578125" style="20" customWidth="1"/>
    <col min="6665" max="6665" width="4.7109375" style="20" customWidth="1"/>
    <col min="6666" max="6912" width="9.140625" style="20"/>
    <col min="6913" max="6913" width="39.140625" style="20" customWidth="1"/>
    <col min="6914" max="6914" width="10.28515625" style="20" bestFit="1" customWidth="1"/>
    <col min="6915" max="6915" width="9.140625" style="20"/>
    <col min="6916" max="6919" width="13.140625" style="20" customWidth="1"/>
    <col min="6920" max="6920" width="11.42578125" style="20" customWidth="1"/>
    <col min="6921" max="6921" width="4.7109375" style="20" customWidth="1"/>
    <col min="6922" max="7168" width="9.140625" style="20"/>
    <col min="7169" max="7169" width="39.140625" style="20" customWidth="1"/>
    <col min="7170" max="7170" width="10.28515625" style="20" bestFit="1" customWidth="1"/>
    <col min="7171" max="7171" width="9.140625" style="20"/>
    <col min="7172" max="7175" width="13.140625" style="20" customWidth="1"/>
    <col min="7176" max="7176" width="11.42578125" style="20" customWidth="1"/>
    <col min="7177" max="7177" width="4.7109375" style="20" customWidth="1"/>
    <col min="7178" max="7424" width="9.140625" style="20"/>
    <col min="7425" max="7425" width="39.140625" style="20" customWidth="1"/>
    <col min="7426" max="7426" width="10.28515625" style="20" bestFit="1" customWidth="1"/>
    <col min="7427" max="7427" width="9.140625" style="20"/>
    <col min="7428" max="7431" width="13.140625" style="20" customWidth="1"/>
    <col min="7432" max="7432" width="11.42578125" style="20" customWidth="1"/>
    <col min="7433" max="7433" width="4.7109375" style="20" customWidth="1"/>
    <col min="7434" max="7680" width="9.140625" style="20"/>
    <col min="7681" max="7681" width="39.140625" style="20" customWidth="1"/>
    <col min="7682" max="7682" width="10.28515625" style="20" bestFit="1" customWidth="1"/>
    <col min="7683" max="7683" width="9.140625" style="20"/>
    <col min="7684" max="7687" width="13.140625" style="20" customWidth="1"/>
    <col min="7688" max="7688" width="11.42578125" style="20" customWidth="1"/>
    <col min="7689" max="7689" width="4.7109375" style="20" customWidth="1"/>
    <col min="7690" max="7936" width="9.140625" style="20"/>
    <col min="7937" max="7937" width="39.140625" style="20" customWidth="1"/>
    <col min="7938" max="7938" width="10.28515625" style="20" bestFit="1" customWidth="1"/>
    <col min="7939" max="7939" width="9.140625" style="20"/>
    <col min="7940" max="7943" width="13.140625" style="20" customWidth="1"/>
    <col min="7944" max="7944" width="11.42578125" style="20" customWidth="1"/>
    <col min="7945" max="7945" width="4.7109375" style="20" customWidth="1"/>
    <col min="7946" max="8192" width="9.140625" style="20"/>
    <col min="8193" max="8193" width="39.140625" style="20" customWidth="1"/>
    <col min="8194" max="8194" width="10.28515625" style="20" bestFit="1" customWidth="1"/>
    <col min="8195" max="8195" width="9.140625" style="20"/>
    <col min="8196" max="8199" width="13.140625" style="20" customWidth="1"/>
    <col min="8200" max="8200" width="11.42578125" style="20" customWidth="1"/>
    <col min="8201" max="8201" width="4.7109375" style="20" customWidth="1"/>
    <col min="8202" max="8448" width="9.140625" style="20"/>
    <col min="8449" max="8449" width="39.140625" style="20" customWidth="1"/>
    <col min="8450" max="8450" width="10.28515625" style="20" bestFit="1" customWidth="1"/>
    <col min="8451" max="8451" width="9.140625" style="20"/>
    <col min="8452" max="8455" width="13.140625" style="20" customWidth="1"/>
    <col min="8456" max="8456" width="11.42578125" style="20" customWidth="1"/>
    <col min="8457" max="8457" width="4.7109375" style="20" customWidth="1"/>
    <col min="8458" max="8704" width="9.140625" style="20"/>
    <col min="8705" max="8705" width="39.140625" style="20" customWidth="1"/>
    <col min="8706" max="8706" width="10.28515625" style="20" bestFit="1" customWidth="1"/>
    <col min="8707" max="8707" width="9.140625" style="20"/>
    <col min="8708" max="8711" width="13.140625" style="20" customWidth="1"/>
    <col min="8712" max="8712" width="11.42578125" style="20" customWidth="1"/>
    <col min="8713" max="8713" width="4.7109375" style="20" customWidth="1"/>
    <col min="8714" max="8960" width="9.140625" style="20"/>
    <col min="8961" max="8961" width="39.140625" style="20" customWidth="1"/>
    <col min="8962" max="8962" width="10.28515625" style="20" bestFit="1" customWidth="1"/>
    <col min="8963" max="8963" width="9.140625" style="20"/>
    <col min="8964" max="8967" width="13.140625" style="20" customWidth="1"/>
    <col min="8968" max="8968" width="11.42578125" style="20" customWidth="1"/>
    <col min="8969" max="8969" width="4.7109375" style="20" customWidth="1"/>
    <col min="8970" max="9216" width="9.140625" style="20"/>
    <col min="9217" max="9217" width="39.140625" style="20" customWidth="1"/>
    <col min="9218" max="9218" width="10.28515625" style="20" bestFit="1" customWidth="1"/>
    <col min="9219" max="9219" width="9.140625" style="20"/>
    <col min="9220" max="9223" width="13.140625" style="20" customWidth="1"/>
    <col min="9224" max="9224" width="11.42578125" style="20" customWidth="1"/>
    <col min="9225" max="9225" width="4.7109375" style="20" customWidth="1"/>
    <col min="9226" max="9472" width="9.140625" style="20"/>
    <col min="9473" max="9473" width="39.140625" style="20" customWidth="1"/>
    <col min="9474" max="9474" width="10.28515625" style="20" bestFit="1" customWidth="1"/>
    <col min="9475" max="9475" width="9.140625" style="20"/>
    <col min="9476" max="9479" width="13.140625" style="20" customWidth="1"/>
    <col min="9480" max="9480" width="11.42578125" style="20" customWidth="1"/>
    <col min="9481" max="9481" width="4.7109375" style="20" customWidth="1"/>
    <col min="9482" max="9728" width="9.140625" style="20"/>
    <col min="9729" max="9729" width="39.140625" style="20" customWidth="1"/>
    <col min="9730" max="9730" width="10.28515625" style="20" bestFit="1" customWidth="1"/>
    <col min="9731" max="9731" width="9.140625" style="20"/>
    <col min="9732" max="9735" width="13.140625" style="20" customWidth="1"/>
    <col min="9736" max="9736" width="11.42578125" style="20" customWidth="1"/>
    <col min="9737" max="9737" width="4.7109375" style="20" customWidth="1"/>
    <col min="9738" max="9984" width="9.140625" style="20"/>
    <col min="9985" max="9985" width="39.140625" style="20" customWidth="1"/>
    <col min="9986" max="9986" width="10.28515625" style="20" bestFit="1" customWidth="1"/>
    <col min="9987" max="9987" width="9.140625" style="20"/>
    <col min="9988" max="9991" width="13.140625" style="20" customWidth="1"/>
    <col min="9992" max="9992" width="11.42578125" style="20" customWidth="1"/>
    <col min="9993" max="9993" width="4.7109375" style="20" customWidth="1"/>
    <col min="9994" max="10240" width="9.140625" style="20"/>
    <col min="10241" max="10241" width="39.140625" style="20" customWidth="1"/>
    <col min="10242" max="10242" width="10.28515625" style="20" bestFit="1" customWidth="1"/>
    <col min="10243" max="10243" width="9.140625" style="20"/>
    <col min="10244" max="10247" width="13.140625" style="20" customWidth="1"/>
    <col min="10248" max="10248" width="11.42578125" style="20" customWidth="1"/>
    <col min="10249" max="10249" width="4.7109375" style="20" customWidth="1"/>
    <col min="10250" max="10496" width="9.140625" style="20"/>
    <col min="10497" max="10497" width="39.140625" style="20" customWidth="1"/>
    <col min="10498" max="10498" width="10.28515625" style="20" bestFit="1" customWidth="1"/>
    <col min="10499" max="10499" width="9.140625" style="20"/>
    <col min="10500" max="10503" width="13.140625" style="20" customWidth="1"/>
    <col min="10504" max="10504" width="11.42578125" style="20" customWidth="1"/>
    <col min="10505" max="10505" width="4.7109375" style="20" customWidth="1"/>
    <col min="10506" max="10752" width="9.140625" style="20"/>
    <col min="10753" max="10753" width="39.140625" style="20" customWidth="1"/>
    <col min="10754" max="10754" width="10.28515625" style="20" bestFit="1" customWidth="1"/>
    <col min="10755" max="10755" width="9.140625" style="20"/>
    <col min="10756" max="10759" width="13.140625" style="20" customWidth="1"/>
    <col min="10760" max="10760" width="11.42578125" style="20" customWidth="1"/>
    <col min="10761" max="10761" width="4.7109375" style="20" customWidth="1"/>
    <col min="10762" max="11008" width="9.140625" style="20"/>
    <col min="11009" max="11009" width="39.140625" style="20" customWidth="1"/>
    <col min="11010" max="11010" width="10.28515625" style="20" bestFit="1" customWidth="1"/>
    <col min="11011" max="11011" width="9.140625" style="20"/>
    <col min="11012" max="11015" width="13.140625" style="20" customWidth="1"/>
    <col min="11016" max="11016" width="11.42578125" style="20" customWidth="1"/>
    <col min="11017" max="11017" width="4.7109375" style="20" customWidth="1"/>
    <col min="11018" max="11264" width="9.140625" style="20"/>
    <col min="11265" max="11265" width="39.140625" style="20" customWidth="1"/>
    <col min="11266" max="11266" width="10.28515625" style="20" bestFit="1" customWidth="1"/>
    <col min="11267" max="11267" width="9.140625" style="20"/>
    <col min="11268" max="11271" width="13.140625" style="20" customWidth="1"/>
    <col min="11272" max="11272" width="11.42578125" style="20" customWidth="1"/>
    <col min="11273" max="11273" width="4.7109375" style="20" customWidth="1"/>
    <col min="11274" max="11520" width="9.140625" style="20"/>
    <col min="11521" max="11521" width="39.140625" style="20" customWidth="1"/>
    <col min="11522" max="11522" width="10.28515625" style="20" bestFit="1" customWidth="1"/>
    <col min="11523" max="11523" width="9.140625" style="20"/>
    <col min="11524" max="11527" width="13.140625" style="20" customWidth="1"/>
    <col min="11528" max="11528" width="11.42578125" style="20" customWidth="1"/>
    <col min="11529" max="11529" width="4.7109375" style="20" customWidth="1"/>
    <col min="11530" max="11776" width="9.140625" style="20"/>
    <col min="11777" max="11777" width="39.140625" style="20" customWidth="1"/>
    <col min="11778" max="11778" width="10.28515625" style="20" bestFit="1" customWidth="1"/>
    <col min="11779" max="11779" width="9.140625" style="20"/>
    <col min="11780" max="11783" width="13.140625" style="20" customWidth="1"/>
    <col min="11784" max="11784" width="11.42578125" style="20" customWidth="1"/>
    <col min="11785" max="11785" width="4.7109375" style="20" customWidth="1"/>
    <col min="11786" max="12032" width="9.140625" style="20"/>
    <col min="12033" max="12033" width="39.140625" style="20" customWidth="1"/>
    <col min="12034" max="12034" width="10.28515625" style="20" bestFit="1" customWidth="1"/>
    <col min="12035" max="12035" width="9.140625" style="20"/>
    <col min="12036" max="12039" width="13.140625" style="20" customWidth="1"/>
    <col min="12040" max="12040" width="11.42578125" style="20" customWidth="1"/>
    <col min="12041" max="12041" width="4.7109375" style="20" customWidth="1"/>
    <col min="12042" max="12288" width="9.140625" style="20"/>
    <col min="12289" max="12289" width="39.140625" style="20" customWidth="1"/>
    <col min="12290" max="12290" width="10.28515625" style="20" bestFit="1" customWidth="1"/>
    <col min="12291" max="12291" width="9.140625" style="20"/>
    <col min="12292" max="12295" width="13.140625" style="20" customWidth="1"/>
    <col min="12296" max="12296" width="11.42578125" style="20" customWidth="1"/>
    <col min="12297" max="12297" width="4.7109375" style="20" customWidth="1"/>
    <col min="12298" max="12544" width="9.140625" style="20"/>
    <col min="12545" max="12545" width="39.140625" style="20" customWidth="1"/>
    <col min="12546" max="12546" width="10.28515625" style="20" bestFit="1" customWidth="1"/>
    <col min="12547" max="12547" width="9.140625" style="20"/>
    <col min="12548" max="12551" width="13.140625" style="20" customWidth="1"/>
    <col min="12552" max="12552" width="11.42578125" style="20" customWidth="1"/>
    <col min="12553" max="12553" width="4.7109375" style="20" customWidth="1"/>
    <col min="12554" max="12800" width="9.140625" style="20"/>
    <col min="12801" max="12801" width="39.140625" style="20" customWidth="1"/>
    <col min="12802" max="12802" width="10.28515625" style="20" bestFit="1" customWidth="1"/>
    <col min="12803" max="12803" width="9.140625" style="20"/>
    <col min="12804" max="12807" width="13.140625" style="20" customWidth="1"/>
    <col min="12808" max="12808" width="11.42578125" style="20" customWidth="1"/>
    <col min="12809" max="12809" width="4.7109375" style="20" customWidth="1"/>
    <col min="12810" max="13056" width="9.140625" style="20"/>
    <col min="13057" max="13057" width="39.140625" style="20" customWidth="1"/>
    <col min="13058" max="13058" width="10.28515625" style="20" bestFit="1" customWidth="1"/>
    <col min="13059" max="13059" width="9.140625" style="20"/>
    <col min="13060" max="13063" width="13.140625" style="20" customWidth="1"/>
    <col min="13064" max="13064" width="11.42578125" style="20" customWidth="1"/>
    <col min="13065" max="13065" width="4.7109375" style="20" customWidth="1"/>
    <col min="13066" max="13312" width="9.140625" style="20"/>
    <col min="13313" max="13313" width="39.140625" style="20" customWidth="1"/>
    <col min="13314" max="13314" width="10.28515625" style="20" bestFit="1" customWidth="1"/>
    <col min="13315" max="13315" width="9.140625" style="20"/>
    <col min="13316" max="13319" width="13.140625" style="20" customWidth="1"/>
    <col min="13320" max="13320" width="11.42578125" style="20" customWidth="1"/>
    <col min="13321" max="13321" width="4.7109375" style="20" customWidth="1"/>
    <col min="13322" max="13568" width="9.140625" style="20"/>
    <col min="13569" max="13569" width="39.140625" style="20" customWidth="1"/>
    <col min="13570" max="13570" width="10.28515625" style="20" bestFit="1" customWidth="1"/>
    <col min="13571" max="13571" width="9.140625" style="20"/>
    <col min="13572" max="13575" width="13.140625" style="20" customWidth="1"/>
    <col min="13576" max="13576" width="11.42578125" style="20" customWidth="1"/>
    <col min="13577" max="13577" width="4.7109375" style="20" customWidth="1"/>
    <col min="13578" max="13824" width="9.140625" style="20"/>
    <col min="13825" max="13825" width="39.140625" style="20" customWidth="1"/>
    <col min="13826" max="13826" width="10.28515625" style="20" bestFit="1" customWidth="1"/>
    <col min="13827" max="13827" width="9.140625" style="20"/>
    <col min="13828" max="13831" width="13.140625" style="20" customWidth="1"/>
    <col min="13832" max="13832" width="11.42578125" style="20" customWidth="1"/>
    <col min="13833" max="13833" width="4.7109375" style="20" customWidth="1"/>
    <col min="13834" max="14080" width="9.140625" style="20"/>
    <col min="14081" max="14081" width="39.140625" style="20" customWidth="1"/>
    <col min="14082" max="14082" width="10.28515625" style="20" bestFit="1" customWidth="1"/>
    <col min="14083" max="14083" width="9.140625" style="20"/>
    <col min="14084" max="14087" width="13.140625" style="20" customWidth="1"/>
    <col min="14088" max="14088" width="11.42578125" style="20" customWidth="1"/>
    <col min="14089" max="14089" width="4.7109375" style="20" customWidth="1"/>
    <col min="14090" max="14336" width="9.140625" style="20"/>
    <col min="14337" max="14337" width="39.140625" style="20" customWidth="1"/>
    <col min="14338" max="14338" width="10.28515625" style="20" bestFit="1" customWidth="1"/>
    <col min="14339" max="14339" width="9.140625" style="20"/>
    <col min="14340" max="14343" width="13.140625" style="20" customWidth="1"/>
    <col min="14344" max="14344" width="11.42578125" style="20" customWidth="1"/>
    <col min="14345" max="14345" width="4.7109375" style="20" customWidth="1"/>
    <col min="14346" max="14592" width="9.140625" style="20"/>
    <col min="14593" max="14593" width="39.140625" style="20" customWidth="1"/>
    <col min="14594" max="14594" width="10.28515625" style="20" bestFit="1" customWidth="1"/>
    <col min="14595" max="14595" width="9.140625" style="20"/>
    <col min="14596" max="14599" width="13.140625" style="20" customWidth="1"/>
    <col min="14600" max="14600" width="11.42578125" style="20" customWidth="1"/>
    <col min="14601" max="14601" width="4.7109375" style="20" customWidth="1"/>
    <col min="14602" max="14848" width="9.140625" style="20"/>
    <col min="14849" max="14849" width="39.140625" style="20" customWidth="1"/>
    <col min="14850" max="14850" width="10.28515625" style="20" bestFit="1" customWidth="1"/>
    <col min="14851" max="14851" width="9.140625" style="20"/>
    <col min="14852" max="14855" width="13.140625" style="20" customWidth="1"/>
    <col min="14856" max="14856" width="11.42578125" style="20" customWidth="1"/>
    <col min="14857" max="14857" width="4.7109375" style="20" customWidth="1"/>
    <col min="14858" max="15104" width="9.140625" style="20"/>
    <col min="15105" max="15105" width="39.140625" style="20" customWidth="1"/>
    <col min="15106" max="15106" width="10.28515625" style="20" bestFit="1" customWidth="1"/>
    <col min="15107" max="15107" width="9.140625" style="20"/>
    <col min="15108" max="15111" width="13.140625" style="20" customWidth="1"/>
    <col min="15112" max="15112" width="11.42578125" style="20" customWidth="1"/>
    <col min="15113" max="15113" width="4.7109375" style="20" customWidth="1"/>
    <col min="15114" max="15360" width="9.140625" style="20"/>
    <col min="15361" max="15361" width="39.140625" style="20" customWidth="1"/>
    <col min="15362" max="15362" width="10.28515625" style="20" bestFit="1" customWidth="1"/>
    <col min="15363" max="15363" width="9.140625" style="20"/>
    <col min="15364" max="15367" width="13.140625" style="20" customWidth="1"/>
    <col min="15368" max="15368" width="11.42578125" style="20" customWidth="1"/>
    <col min="15369" max="15369" width="4.7109375" style="20" customWidth="1"/>
    <col min="15370" max="15616" width="9.140625" style="20"/>
    <col min="15617" max="15617" width="39.140625" style="20" customWidth="1"/>
    <col min="15618" max="15618" width="10.28515625" style="20" bestFit="1" customWidth="1"/>
    <col min="15619" max="15619" width="9.140625" style="20"/>
    <col min="15620" max="15623" width="13.140625" style="20" customWidth="1"/>
    <col min="15624" max="15624" width="11.42578125" style="20" customWidth="1"/>
    <col min="15625" max="15625" width="4.7109375" style="20" customWidth="1"/>
    <col min="15626" max="15872" width="9.140625" style="20"/>
    <col min="15873" max="15873" width="39.140625" style="20" customWidth="1"/>
    <col min="15874" max="15874" width="10.28515625" style="20" bestFit="1" customWidth="1"/>
    <col min="15875" max="15875" width="9.140625" style="20"/>
    <col min="15876" max="15879" width="13.140625" style="20" customWidth="1"/>
    <col min="15880" max="15880" width="11.42578125" style="20" customWidth="1"/>
    <col min="15881" max="15881" width="4.7109375" style="20" customWidth="1"/>
    <col min="15882" max="16128" width="9.140625" style="20"/>
    <col min="16129" max="16129" width="39.140625" style="20" customWidth="1"/>
    <col min="16130" max="16130" width="10.28515625" style="20" bestFit="1" customWidth="1"/>
    <col min="16131" max="16131" width="9.140625" style="20"/>
    <col min="16132" max="16135" width="13.140625" style="20" customWidth="1"/>
    <col min="16136" max="16136" width="11.42578125" style="20" customWidth="1"/>
    <col min="16137" max="16137" width="4.7109375" style="20" customWidth="1"/>
    <col min="16138" max="16384" width="9.140625" style="20"/>
  </cols>
  <sheetData>
    <row r="2" spans="2:14" ht="39.75" customHeight="1" x14ac:dyDescent="0.25">
      <c r="B2" s="21" t="s">
        <v>18</v>
      </c>
    </row>
    <row r="3" spans="2:14" ht="18.75" customHeight="1" x14ac:dyDescent="0.25">
      <c r="C3" s="22" t="s">
        <v>0</v>
      </c>
      <c r="D3" s="23" t="s">
        <v>27</v>
      </c>
      <c r="E3" s="23"/>
      <c r="F3" s="24" t="s">
        <v>31</v>
      </c>
      <c r="G3" s="23"/>
    </row>
    <row r="4" spans="2:14" ht="18.75" customHeight="1" x14ac:dyDescent="0.25">
      <c r="C4" s="25" t="s">
        <v>2</v>
      </c>
      <c r="D4" s="23" t="s">
        <v>28</v>
      </c>
      <c r="E4" s="23"/>
      <c r="F4" s="26" t="s">
        <v>58</v>
      </c>
      <c r="G4" s="23"/>
    </row>
    <row r="5" spans="2:14" ht="18.75" customHeight="1" x14ac:dyDescent="0.25">
      <c r="C5" s="27"/>
      <c r="D5" s="23" t="s">
        <v>29</v>
      </c>
      <c r="E5" s="23"/>
      <c r="F5" s="26" t="s">
        <v>2</v>
      </c>
      <c r="G5" s="28"/>
    </row>
    <row r="6" spans="2:14" ht="18.75" customHeight="1" x14ac:dyDescent="0.25">
      <c r="C6" s="25" t="s">
        <v>19</v>
      </c>
      <c r="D6" s="23" t="s">
        <v>103</v>
      </c>
      <c r="E6" s="23"/>
      <c r="F6" s="29"/>
      <c r="G6" s="23"/>
    </row>
    <row r="7" spans="2:14" ht="18.75" customHeight="1" x14ac:dyDescent="0.25">
      <c r="C7" s="25" t="s">
        <v>20</v>
      </c>
      <c r="D7" s="23" t="s">
        <v>30</v>
      </c>
      <c r="E7" s="23"/>
      <c r="F7" s="29"/>
      <c r="G7" s="23"/>
    </row>
    <row r="8" spans="2:14" ht="18.75" customHeight="1" x14ac:dyDescent="0.25">
      <c r="C8" s="25" t="s">
        <v>4</v>
      </c>
      <c r="D8" s="23" t="s">
        <v>72</v>
      </c>
      <c r="E8" s="23"/>
      <c r="F8" s="24" t="s">
        <v>1</v>
      </c>
      <c r="G8" s="23"/>
    </row>
    <row r="9" spans="2:14" ht="18.75" customHeight="1" x14ac:dyDescent="0.25">
      <c r="C9" s="25" t="s">
        <v>57</v>
      </c>
      <c r="D9" s="99">
        <v>8359</v>
      </c>
      <c r="E9" s="100"/>
      <c r="F9" s="24" t="s">
        <v>3</v>
      </c>
      <c r="G9" s="30">
        <v>41948</v>
      </c>
    </row>
    <row r="10" spans="2:14" ht="13.5" thickBot="1" x14ac:dyDescent="0.3">
      <c r="J10" s="20">
        <v>0.66700000000000004</v>
      </c>
    </row>
    <row r="11" spans="2:14" s="35" customFormat="1" ht="45.75" customHeight="1" x14ac:dyDescent="0.25">
      <c r="B11" s="31" t="s">
        <v>5</v>
      </c>
      <c r="C11" s="32" t="s">
        <v>6</v>
      </c>
      <c r="D11" s="33" t="s">
        <v>7</v>
      </c>
      <c r="E11" s="34" t="s">
        <v>55</v>
      </c>
      <c r="F11" s="34" t="s">
        <v>56</v>
      </c>
      <c r="G11" s="34" t="s">
        <v>17</v>
      </c>
      <c r="J11" s="36" t="s">
        <v>62</v>
      </c>
      <c r="K11" s="37"/>
      <c r="L11" s="37" t="s">
        <v>55</v>
      </c>
      <c r="M11" s="38"/>
      <c r="N11" s="38" t="s">
        <v>56</v>
      </c>
    </row>
    <row r="12" spans="2:14" ht="18" customHeight="1" x14ac:dyDescent="0.25">
      <c r="B12" s="39" t="s">
        <v>75</v>
      </c>
      <c r="C12" s="93">
        <v>1</v>
      </c>
      <c r="D12" s="41"/>
      <c r="E12" s="80"/>
      <c r="F12" s="80">
        <f>18000*J10</f>
        <v>12006</v>
      </c>
      <c r="G12" s="43">
        <f>SUM(E12:F12)</f>
        <v>12006</v>
      </c>
      <c r="J12" s="44">
        <f t="shared" ref="J12:J17" si="0">G12/C12</f>
        <v>12006</v>
      </c>
      <c r="K12" s="45">
        <f t="shared" ref="K12:K17" si="1">E12/G12</f>
        <v>0</v>
      </c>
      <c r="L12" s="46">
        <f t="shared" ref="L12:L17" si="2">K12*J12</f>
        <v>0</v>
      </c>
      <c r="M12" s="47">
        <f t="shared" ref="M12:M17" si="3">F12/G12</f>
        <v>1</v>
      </c>
      <c r="N12" s="48">
        <f t="shared" ref="N12:N17" si="4">M12*J12</f>
        <v>12006</v>
      </c>
    </row>
    <row r="13" spans="2:14" ht="18" customHeight="1" x14ac:dyDescent="0.25">
      <c r="B13" s="39" t="s">
        <v>76</v>
      </c>
      <c r="C13" s="93">
        <v>1</v>
      </c>
      <c r="D13" s="41"/>
      <c r="E13" s="80">
        <f>103640*J10</f>
        <v>69127.88</v>
      </c>
      <c r="F13" s="80"/>
      <c r="G13" s="43">
        <f>SUM(E13:F13)</f>
        <v>69127.88</v>
      </c>
      <c r="H13" s="50" t="s">
        <v>64</v>
      </c>
      <c r="J13" s="51">
        <f t="shared" si="0"/>
        <v>69127.88</v>
      </c>
      <c r="K13" s="45">
        <f t="shared" si="1"/>
        <v>1</v>
      </c>
      <c r="L13" s="52">
        <f t="shared" si="2"/>
        <v>69127.88</v>
      </c>
      <c r="M13" s="47">
        <f t="shared" si="3"/>
        <v>0</v>
      </c>
      <c r="N13" s="53">
        <f t="shared" si="4"/>
        <v>0</v>
      </c>
    </row>
    <row r="14" spans="2:14" ht="18" customHeight="1" x14ac:dyDescent="0.25">
      <c r="B14" s="39" t="s">
        <v>77</v>
      </c>
      <c r="C14" s="93"/>
      <c r="D14" s="41"/>
      <c r="E14" s="80"/>
      <c r="F14" s="80">
        <f>57000*J10</f>
        <v>38019</v>
      </c>
      <c r="G14" s="43">
        <f>SUM(E14:F14)</f>
        <v>38019</v>
      </c>
      <c r="J14" s="51" t="e">
        <f t="shared" si="0"/>
        <v>#DIV/0!</v>
      </c>
      <c r="K14" s="45">
        <f t="shared" si="1"/>
        <v>0</v>
      </c>
      <c r="L14" s="52" t="e">
        <f t="shared" si="2"/>
        <v>#DIV/0!</v>
      </c>
      <c r="M14" s="47">
        <f t="shared" si="3"/>
        <v>1</v>
      </c>
      <c r="N14" s="53" t="e">
        <f t="shared" si="4"/>
        <v>#DIV/0!</v>
      </c>
    </row>
    <row r="15" spans="2:14" ht="18" customHeight="1" x14ac:dyDescent="0.25">
      <c r="B15" s="39" t="s">
        <v>78</v>
      </c>
      <c r="C15" s="93"/>
      <c r="D15" s="41"/>
      <c r="E15" s="80">
        <f>21537*J10</f>
        <v>14365.179</v>
      </c>
      <c r="F15" s="80"/>
      <c r="G15" s="43">
        <f t="shared" ref="G15:G32" si="5">SUM(E15:F15)</f>
        <v>14365.179</v>
      </c>
      <c r="J15" s="51" t="e">
        <f t="shared" si="0"/>
        <v>#DIV/0!</v>
      </c>
      <c r="K15" s="45">
        <f t="shared" si="1"/>
        <v>1</v>
      </c>
      <c r="L15" s="52" t="e">
        <f t="shared" si="2"/>
        <v>#DIV/0!</v>
      </c>
      <c r="M15" s="47">
        <f t="shared" si="3"/>
        <v>0</v>
      </c>
      <c r="N15" s="53" t="e">
        <f t="shared" si="4"/>
        <v>#DIV/0!</v>
      </c>
    </row>
    <row r="16" spans="2:14" ht="18" customHeight="1" x14ac:dyDescent="0.25">
      <c r="B16" s="39" t="s">
        <v>79</v>
      </c>
      <c r="C16" s="93"/>
      <c r="D16" s="41"/>
      <c r="E16" s="80"/>
      <c r="F16" s="80">
        <f>6500*J10</f>
        <v>4335.5</v>
      </c>
      <c r="G16" s="43">
        <f t="shared" si="5"/>
        <v>4335.5</v>
      </c>
      <c r="J16" s="51" t="e">
        <f t="shared" si="0"/>
        <v>#DIV/0!</v>
      </c>
      <c r="K16" s="45">
        <f t="shared" si="1"/>
        <v>0</v>
      </c>
      <c r="L16" s="52" t="e">
        <f t="shared" si="2"/>
        <v>#DIV/0!</v>
      </c>
      <c r="M16" s="47">
        <f t="shared" si="3"/>
        <v>1</v>
      </c>
      <c r="N16" s="53" t="e">
        <f t="shared" si="4"/>
        <v>#DIV/0!</v>
      </c>
    </row>
    <row r="17" spans="2:14" ht="18" customHeight="1" x14ac:dyDescent="0.25">
      <c r="B17" s="39" t="s">
        <v>80</v>
      </c>
      <c r="C17" s="93"/>
      <c r="D17" s="41"/>
      <c r="E17" s="80">
        <f>6100*J10</f>
        <v>4068.7000000000003</v>
      </c>
      <c r="F17" s="80"/>
      <c r="G17" s="43">
        <f t="shared" si="5"/>
        <v>4068.7000000000003</v>
      </c>
      <c r="J17" s="51" t="e">
        <f t="shared" si="0"/>
        <v>#DIV/0!</v>
      </c>
      <c r="K17" s="45">
        <f t="shared" si="1"/>
        <v>1</v>
      </c>
      <c r="L17" s="52" t="e">
        <f t="shared" si="2"/>
        <v>#DIV/0!</v>
      </c>
      <c r="M17" s="47">
        <f t="shared" si="3"/>
        <v>0</v>
      </c>
      <c r="N17" s="53" t="e">
        <f t="shared" si="4"/>
        <v>#DIV/0!</v>
      </c>
    </row>
    <row r="18" spans="2:14" ht="18" customHeight="1" x14ac:dyDescent="0.25">
      <c r="B18" s="39" t="s">
        <v>81</v>
      </c>
      <c r="C18" s="93"/>
      <c r="D18" s="41"/>
      <c r="E18" s="80"/>
      <c r="F18" s="80">
        <f>2700*J10</f>
        <v>1800.9</v>
      </c>
      <c r="G18" s="43">
        <f t="shared" si="5"/>
        <v>1800.9</v>
      </c>
      <c r="H18" s="50" t="s">
        <v>65</v>
      </c>
      <c r="J18" s="51" t="e">
        <f>G18/C18</f>
        <v>#DIV/0!</v>
      </c>
      <c r="K18" s="45">
        <f>E18/G18</f>
        <v>0</v>
      </c>
      <c r="L18" s="52" t="e">
        <f>K18*J18</f>
        <v>#DIV/0!</v>
      </c>
      <c r="M18" s="47">
        <f>F18/G18</f>
        <v>1</v>
      </c>
      <c r="N18" s="53" t="e">
        <f>M18*J18</f>
        <v>#DIV/0!</v>
      </c>
    </row>
    <row r="19" spans="2:14" ht="18" customHeight="1" x14ac:dyDescent="0.25">
      <c r="B19" s="39" t="s">
        <v>83</v>
      </c>
      <c r="C19" s="95"/>
      <c r="D19" s="96"/>
      <c r="E19" s="80">
        <f>30186*J10</f>
        <v>20134.062000000002</v>
      </c>
      <c r="F19" s="80"/>
      <c r="G19" s="43">
        <f t="shared" si="5"/>
        <v>20134.062000000002</v>
      </c>
      <c r="H19" s="50" t="s">
        <v>65</v>
      </c>
      <c r="J19" s="51" t="e">
        <f t="shared" ref="J19:J20" si="6">G19/C19</f>
        <v>#DIV/0!</v>
      </c>
      <c r="K19" s="45">
        <f t="shared" ref="K19:K20" si="7">E19/G19</f>
        <v>1</v>
      </c>
      <c r="L19" s="52" t="e">
        <f t="shared" ref="L19:L20" si="8">K19*J19</f>
        <v>#DIV/0!</v>
      </c>
      <c r="M19" s="47">
        <f t="shared" ref="M19:M20" si="9">F19/G19</f>
        <v>0</v>
      </c>
      <c r="N19" s="53" t="e">
        <f t="shared" ref="N19:N20" si="10">M19*J19</f>
        <v>#DIV/0!</v>
      </c>
    </row>
    <row r="20" spans="2:14" ht="18" customHeight="1" x14ac:dyDescent="0.25">
      <c r="B20" s="39" t="s">
        <v>82</v>
      </c>
      <c r="C20" s="95"/>
      <c r="D20" s="96"/>
      <c r="E20" s="80"/>
      <c r="F20" s="80">
        <f>8800*J10</f>
        <v>5869.6</v>
      </c>
      <c r="G20" s="43">
        <f t="shared" si="5"/>
        <v>5869.6</v>
      </c>
      <c r="H20" s="50" t="s">
        <v>65</v>
      </c>
      <c r="J20" s="44" t="e">
        <f t="shared" si="6"/>
        <v>#DIV/0!</v>
      </c>
      <c r="K20" s="45">
        <f t="shared" si="7"/>
        <v>0</v>
      </c>
      <c r="L20" s="46" t="e">
        <f t="shared" si="8"/>
        <v>#DIV/0!</v>
      </c>
      <c r="M20" s="47">
        <f t="shared" si="9"/>
        <v>1</v>
      </c>
      <c r="N20" s="48" t="e">
        <f t="shared" si="10"/>
        <v>#DIV/0!</v>
      </c>
    </row>
    <row r="21" spans="2:14" ht="18" customHeight="1" x14ac:dyDescent="0.25">
      <c r="B21" s="39" t="s">
        <v>84</v>
      </c>
      <c r="C21" s="93"/>
      <c r="D21" s="41"/>
      <c r="E21" s="80">
        <f>7020*J10</f>
        <v>4682.34</v>
      </c>
      <c r="F21" s="80"/>
      <c r="G21" s="43">
        <f t="shared" si="5"/>
        <v>4682.34</v>
      </c>
    </row>
    <row r="22" spans="2:14" ht="18" customHeight="1" x14ac:dyDescent="0.25">
      <c r="B22" s="39" t="s">
        <v>85</v>
      </c>
      <c r="C22" s="93"/>
      <c r="D22" s="41"/>
      <c r="E22" s="80"/>
      <c r="F22" s="80">
        <f>3000*J10</f>
        <v>2001</v>
      </c>
      <c r="G22" s="43">
        <f t="shared" si="5"/>
        <v>2001</v>
      </c>
    </row>
    <row r="23" spans="2:14" ht="18" customHeight="1" x14ac:dyDescent="0.25">
      <c r="B23" s="39" t="s">
        <v>86</v>
      </c>
      <c r="C23" s="93"/>
      <c r="D23" s="41"/>
      <c r="E23" s="80">
        <f>50500*J10</f>
        <v>33683.5</v>
      </c>
      <c r="F23" s="80"/>
      <c r="G23" s="43">
        <f t="shared" si="5"/>
        <v>33683.5</v>
      </c>
    </row>
    <row r="24" spans="2:14" ht="18" customHeight="1" x14ac:dyDescent="0.25">
      <c r="B24" s="39" t="s">
        <v>87</v>
      </c>
      <c r="C24" s="93"/>
      <c r="D24" s="41"/>
      <c r="E24" s="80"/>
      <c r="F24" s="80">
        <f>46000*J10</f>
        <v>30682</v>
      </c>
      <c r="G24" s="43">
        <f t="shared" si="5"/>
        <v>30682</v>
      </c>
    </row>
    <row r="25" spans="2:14" ht="18" customHeight="1" x14ac:dyDescent="0.25">
      <c r="B25" s="94" t="s">
        <v>88</v>
      </c>
      <c r="C25" s="93"/>
      <c r="D25" s="41"/>
      <c r="E25" s="49">
        <f>20500*J10</f>
        <v>13673.5</v>
      </c>
      <c r="F25" s="49"/>
      <c r="G25" s="43">
        <f t="shared" si="5"/>
        <v>13673.5</v>
      </c>
      <c r="H25" s="20">
        <v>500</v>
      </c>
      <c r="J25" s="20">
        <f>G25/H25</f>
        <v>27.347000000000001</v>
      </c>
    </row>
    <row r="26" spans="2:14" ht="18" customHeight="1" x14ac:dyDescent="0.25">
      <c r="B26" s="94" t="s">
        <v>89</v>
      </c>
      <c r="C26" s="93"/>
      <c r="D26" s="41"/>
      <c r="E26" s="49"/>
      <c r="F26" s="49">
        <f>18500*J10</f>
        <v>12339.5</v>
      </c>
      <c r="G26" s="43">
        <f t="shared" si="5"/>
        <v>12339.5</v>
      </c>
      <c r="H26" s="20">
        <v>500</v>
      </c>
      <c r="J26" s="20">
        <f>G26/H26</f>
        <v>24.678999999999998</v>
      </c>
    </row>
    <row r="27" spans="2:14" ht="18" customHeight="1" x14ac:dyDescent="0.25">
      <c r="B27" s="39" t="s">
        <v>91</v>
      </c>
      <c r="C27" s="40"/>
      <c r="D27" s="41"/>
      <c r="E27" s="42">
        <f>9700*J10</f>
        <v>6469.9000000000005</v>
      </c>
      <c r="F27" s="42"/>
      <c r="G27" s="43">
        <f t="shared" si="5"/>
        <v>6469.9000000000005</v>
      </c>
      <c r="J27" s="44"/>
    </row>
    <row r="28" spans="2:14" ht="18" customHeight="1" x14ac:dyDescent="0.25">
      <c r="B28" s="39" t="s">
        <v>90</v>
      </c>
      <c r="C28" s="40"/>
      <c r="D28" s="41"/>
      <c r="E28" s="42"/>
      <c r="F28" s="42">
        <f>5500*J10</f>
        <v>3668.5</v>
      </c>
      <c r="G28" s="43">
        <f t="shared" si="5"/>
        <v>3668.5</v>
      </c>
    </row>
    <row r="29" spans="2:14" ht="18" customHeight="1" x14ac:dyDescent="0.25">
      <c r="B29" s="54" t="s">
        <v>92</v>
      </c>
      <c r="C29" s="40"/>
      <c r="D29" s="41"/>
      <c r="E29" s="42"/>
      <c r="F29" s="42">
        <f>5600*J10</f>
        <v>3735.2000000000003</v>
      </c>
      <c r="G29" s="43">
        <f t="shared" si="5"/>
        <v>3735.2000000000003</v>
      </c>
    </row>
    <row r="30" spans="2:14" ht="18" customHeight="1" x14ac:dyDescent="0.25">
      <c r="B30" s="54" t="s">
        <v>95</v>
      </c>
      <c r="C30" s="40"/>
      <c r="D30" s="41"/>
      <c r="E30" s="42">
        <f>8000*J10</f>
        <v>5336</v>
      </c>
      <c r="F30" s="42"/>
      <c r="G30" s="43">
        <f t="shared" si="5"/>
        <v>5336</v>
      </c>
    </row>
    <row r="31" spans="2:14" ht="18" customHeight="1" x14ac:dyDescent="0.25">
      <c r="B31" s="54" t="s">
        <v>96</v>
      </c>
      <c r="C31" s="40"/>
      <c r="D31" s="41"/>
      <c r="E31" s="42"/>
      <c r="F31" s="42">
        <f>24000*J10</f>
        <v>16008</v>
      </c>
      <c r="G31" s="43">
        <f t="shared" si="5"/>
        <v>16008</v>
      </c>
    </row>
    <row r="32" spans="2:14" ht="18" customHeight="1" x14ac:dyDescent="0.25">
      <c r="B32" s="54" t="s">
        <v>97</v>
      </c>
      <c r="C32" s="40"/>
      <c r="D32" s="41"/>
      <c r="E32" s="42">
        <f>24000*J10</f>
        <v>16008</v>
      </c>
      <c r="F32" s="42"/>
      <c r="G32" s="43">
        <f t="shared" si="5"/>
        <v>16008</v>
      </c>
    </row>
    <row r="33" spans="2:12" ht="18" customHeight="1" x14ac:dyDescent="0.25">
      <c r="B33" s="54"/>
      <c r="C33" s="40"/>
      <c r="D33" s="41"/>
      <c r="E33" s="42"/>
      <c r="F33" s="42"/>
      <c r="G33" s="43"/>
    </row>
    <row r="34" spans="2:12" ht="18" customHeight="1" thickBot="1" x14ac:dyDescent="0.3">
      <c r="B34" s="54"/>
      <c r="C34" s="40"/>
      <c r="D34" s="41"/>
      <c r="E34" s="42"/>
      <c r="F34" s="42"/>
      <c r="G34" s="43"/>
    </row>
    <row r="35" spans="2:12" ht="18" customHeight="1" thickBot="1" x14ac:dyDescent="0.3">
      <c r="B35" s="55" t="s">
        <v>8</v>
      </c>
      <c r="C35" s="56"/>
      <c r="D35" s="56"/>
      <c r="E35" s="57">
        <f>SUM(E12:E34)</f>
        <v>187549.06100000002</v>
      </c>
      <c r="F35" s="57">
        <f>SUM(F12:F34)</f>
        <v>130465.2</v>
      </c>
      <c r="G35" s="57">
        <f>SUM(G12:G34)</f>
        <v>318014.26100000006</v>
      </c>
    </row>
    <row r="36" spans="2:12" ht="18" customHeight="1" x14ac:dyDescent="0.25">
      <c r="B36" s="58" t="s">
        <v>9</v>
      </c>
      <c r="C36" s="59">
        <v>0.4</v>
      </c>
      <c r="D36" s="60" t="s">
        <v>10</v>
      </c>
      <c r="E36" s="61"/>
      <c r="F36" s="61"/>
      <c r="G36" s="62">
        <f>E35*C36</f>
        <v>75019.624400000015</v>
      </c>
    </row>
    <row r="37" spans="2:12" ht="18" customHeight="1" x14ac:dyDescent="0.25">
      <c r="B37" s="63" t="s">
        <v>11</v>
      </c>
      <c r="C37" s="64">
        <v>0.01</v>
      </c>
      <c r="D37" s="65" t="s">
        <v>10</v>
      </c>
      <c r="E37" s="27"/>
      <c r="F37" s="27"/>
      <c r="G37" s="66">
        <f>C37*G35</f>
        <v>3180.1426100000008</v>
      </c>
      <c r="H37" s="50" t="s">
        <v>65</v>
      </c>
    </row>
    <row r="38" spans="2:12" ht="18" customHeight="1" thickBot="1" x14ac:dyDescent="0.3">
      <c r="B38" s="67"/>
      <c r="C38" s="68"/>
      <c r="D38" s="69"/>
      <c r="E38" s="70"/>
      <c r="F38" s="70"/>
      <c r="G38" s="71"/>
    </row>
    <row r="39" spans="2:12" ht="18" customHeight="1" thickBot="1" x14ac:dyDescent="0.3">
      <c r="B39" s="55" t="s">
        <v>12</v>
      </c>
      <c r="C39" s="72"/>
      <c r="D39" s="73"/>
      <c r="E39" s="56"/>
      <c r="F39" s="56"/>
      <c r="G39" s="57">
        <f>SUM(G35:G38)</f>
        <v>396214.02801000007</v>
      </c>
    </row>
    <row r="40" spans="2:12" ht="18" customHeight="1" x14ac:dyDescent="0.25">
      <c r="B40" s="74" t="s">
        <v>13</v>
      </c>
      <c r="C40" s="75">
        <v>0.1</v>
      </c>
      <c r="D40" s="60" t="s">
        <v>10</v>
      </c>
      <c r="E40" s="61"/>
      <c r="F40" s="61"/>
      <c r="G40" s="62">
        <f>C40*G39</f>
        <v>39621.402801000011</v>
      </c>
      <c r="H40" s="50" t="s">
        <v>65</v>
      </c>
    </row>
    <row r="41" spans="2:12" ht="18" customHeight="1" x14ac:dyDescent="0.25">
      <c r="B41" s="76" t="s">
        <v>14</v>
      </c>
      <c r="C41" s="64">
        <v>0.04</v>
      </c>
      <c r="D41" s="65" t="s">
        <v>10</v>
      </c>
      <c r="E41" s="27"/>
      <c r="F41" s="27"/>
      <c r="G41" s="66">
        <f>C41*G39</f>
        <v>15848.561120400003</v>
      </c>
      <c r="H41" s="50" t="s">
        <v>65</v>
      </c>
    </row>
    <row r="42" spans="2:12" ht="18" customHeight="1" x14ac:dyDescent="0.25">
      <c r="B42" s="76" t="s">
        <v>15</v>
      </c>
      <c r="C42" s="64">
        <v>0.05</v>
      </c>
      <c r="D42" s="65" t="s">
        <v>10</v>
      </c>
      <c r="E42" s="27"/>
      <c r="F42" s="27"/>
      <c r="G42" s="66">
        <f>C42*G39</f>
        <v>19810.701400500006</v>
      </c>
      <c r="H42" s="50" t="s">
        <v>65</v>
      </c>
    </row>
    <row r="43" spans="2:12" ht="18" customHeight="1" x14ac:dyDescent="0.25">
      <c r="B43" s="76" t="s">
        <v>16</v>
      </c>
      <c r="C43" s="77">
        <v>5.2999999999999999E-2</v>
      </c>
      <c r="D43" s="65" t="s">
        <v>10</v>
      </c>
      <c r="E43" s="27"/>
      <c r="F43" s="27"/>
      <c r="G43" s="66">
        <f>F35*C43</f>
        <v>6914.6556</v>
      </c>
    </row>
    <row r="44" spans="2:12" ht="18" customHeight="1" thickBot="1" x14ac:dyDescent="0.3">
      <c r="B44" s="67"/>
      <c r="C44" s="70"/>
      <c r="D44" s="78"/>
      <c r="E44" s="70"/>
      <c r="F44" s="70"/>
      <c r="G44" s="71"/>
    </row>
    <row r="45" spans="2:12" ht="18" customHeight="1" thickBot="1" x14ac:dyDescent="0.3">
      <c r="B45" s="55" t="s">
        <v>17</v>
      </c>
      <c r="C45" s="56"/>
      <c r="D45" s="79"/>
      <c r="E45" s="56"/>
      <c r="F45" s="56"/>
      <c r="G45" s="57">
        <f>SUM(G39:G44)</f>
        <v>478409.34893190011</v>
      </c>
      <c r="L45" s="20">
        <f>G45/G35</f>
        <v>1.504364450284511</v>
      </c>
    </row>
    <row r="46" spans="2:12" x14ac:dyDescent="0.25">
      <c r="L46" s="20">
        <f>G35/G45</f>
        <v>0.66473253858855563</v>
      </c>
    </row>
  </sheetData>
  <sheetProtection selectLockedCells="1"/>
  <mergeCells count="1">
    <mergeCell ref="D9:E9"/>
  </mergeCells>
  <printOptions horizontalCentered="1" verticalCentered="1"/>
  <pageMargins left="0" right="0" top="0" bottom="0" header="0" footer="0"/>
  <pageSetup scale="8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46"/>
  <sheetViews>
    <sheetView showGridLines="0" topLeftCell="A19" zoomScaleNormal="100" zoomScaleSheetLayoutView="90" workbookViewId="0">
      <selection activeCell="J43" sqref="J43"/>
    </sheetView>
  </sheetViews>
  <sheetFormatPr defaultRowHeight="12.75" x14ac:dyDescent="0.25"/>
  <cols>
    <col min="1" max="1" width="9.140625" style="20"/>
    <col min="2" max="2" width="47.28515625" style="20" customWidth="1"/>
    <col min="3" max="3" width="13.28515625" style="20" customWidth="1"/>
    <col min="4" max="4" width="6.28515625" style="20" customWidth="1"/>
    <col min="5" max="7" width="15.7109375" style="20" customWidth="1"/>
    <col min="8" max="8" width="16.140625" style="20" customWidth="1"/>
    <col min="9" max="9" width="4.7109375" style="20" customWidth="1"/>
    <col min="10" max="11" width="9.140625" style="20"/>
    <col min="12" max="12" width="12" style="20" bestFit="1" customWidth="1"/>
    <col min="13" max="13" width="9.140625" style="20"/>
    <col min="14" max="14" width="7.5703125" style="20" bestFit="1" customWidth="1"/>
    <col min="15" max="256" width="9.140625" style="20"/>
    <col min="257" max="257" width="39.140625" style="20" customWidth="1"/>
    <col min="258" max="258" width="10.28515625" style="20" bestFit="1" customWidth="1"/>
    <col min="259" max="259" width="9.140625" style="20"/>
    <col min="260" max="263" width="13.140625" style="20" customWidth="1"/>
    <col min="264" max="264" width="11.42578125" style="20" customWidth="1"/>
    <col min="265" max="265" width="4.7109375" style="20" customWidth="1"/>
    <col min="266" max="512" width="9.140625" style="20"/>
    <col min="513" max="513" width="39.140625" style="20" customWidth="1"/>
    <col min="514" max="514" width="10.28515625" style="20" bestFit="1" customWidth="1"/>
    <col min="515" max="515" width="9.140625" style="20"/>
    <col min="516" max="519" width="13.140625" style="20" customWidth="1"/>
    <col min="520" max="520" width="11.42578125" style="20" customWidth="1"/>
    <col min="521" max="521" width="4.7109375" style="20" customWidth="1"/>
    <col min="522" max="768" width="9.140625" style="20"/>
    <col min="769" max="769" width="39.140625" style="20" customWidth="1"/>
    <col min="770" max="770" width="10.28515625" style="20" bestFit="1" customWidth="1"/>
    <col min="771" max="771" width="9.140625" style="20"/>
    <col min="772" max="775" width="13.140625" style="20" customWidth="1"/>
    <col min="776" max="776" width="11.42578125" style="20" customWidth="1"/>
    <col min="777" max="777" width="4.7109375" style="20" customWidth="1"/>
    <col min="778" max="1024" width="9.140625" style="20"/>
    <col min="1025" max="1025" width="39.140625" style="20" customWidth="1"/>
    <col min="1026" max="1026" width="10.28515625" style="20" bestFit="1" customWidth="1"/>
    <col min="1027" max="1027" width="9.140625" style="20"/>
    <col min="1028" max="1031" width="13.140625" style="20" customWidth="1"/>
    <col min="1032" max="1032" width="11.42578125" style="20" customWidth="1"/>
    <col min="1033" max="1033" width="4.7109375" style="20" customWidth="1"/>
    <col min="1034" max="1280" width="9.140625" style="20"/>
    <col min="1281" max="1281" width="39.140625" style="20" customWidth="1"/>
    <col min="1282" max="1282" width="10.28515625" style="20" bestFit="1" customWidth="1"/>
    <col min="1283" max="1283" width="9.140625" style="20"/>
    <col min="1284" max="1287" width="13.140625" style="20" customWidth="1"/>
    <col min="1288" max="1288" width="11.42578125" style="20" customWidth="1"/>
    <col min="1289" max="1289" width="4.7109375" style="20" customWidth="1"/>
    <col min="1290" max="1536" width="9.140625" style="20"/>
    <col min="1537" max="1537" width="39.140625" style="20" customWidth="1"/>
    <col min="1538" max="1538" width="10.28515625" style="20" bestFit="1" customWidth="1"/>
    <col min="1539" max="1539" width="9.140625" style="20"/>
    <col min="1540" max="1543" width="13.140625" style="20" customWidth="1"/>
    <col min="1544" max="1544" width="11.42578125" style="20" customWidth="1"/>
    <col min="1545" max="1545" width="4.7109375" style="20" customWidth="1"/>
    <col min="1546" max="1792" width="9.140625" style="20"/>
    <col min="1793" max="1793" width="39.140625" style="20" customWidth="1"/>
    <col min="1794" max="1794" width="10.28515625" style="20" bestFit="1" customWidth="1"/>
    <col min="1795" max="1795" width="9.140625" style="20"/>
    <col min="1796" max="1799" width="13.140625" style="20" customWidth="1"/>
    <col min="1800" max="1800" width="11.42578125" style="20" customWidth="1"/>
    <col min="1801" max="1801" width="4.7109375" style="20" customWidth="1"/>
    <col min="1802" max="2048" width="9.140625" style="20"/>
    <col min="2049" max="2049" width="39.140625" style="20" customWidth="1"/>
    <col min="2050" max="2050" width="10.28515625" style="20" bestFit="1" customWidth="1"/>
    <col min="2051" max="2051" width="9.140625" style="20"/>
    <col min="2052" max="2055" width="13.140625" style="20" customWidth="1"/>
    <col min="2056" max="2056" width="11.42578125" style="20" customWidth="1"/>
    <col min="2057" max="2057" width="4.7109375" style="20" customWidth="1"/>
    <col min="2058" max="2304" width="9.140625" style="20"/>
    <col min="2305" max="2305" width="39.140625" style="20" customWidth="1"/>
    <col min="2306" max="2306" width="10.28515625" style="20" bestFit="1" customWidth="1"/>
    <col min="2307" max="2307" width="9.140625" style="20"/>
    <col min="2308" max="2311" width="13.140625" style="20" customWidth="1"/>
    <col min="2312" max="2312" width="11.42578125" style="20" customWidth="1"/>
    <col min="2313" max="2313" width="4.7109375" style="20" customWidth="1"/>
    <col min="2314" max="2560" width="9.140625" style="20"/>
    <col min="2561" max="2561" width="39.140625" style="20" customWidth="1"/>
    <col min="2562" max="2562" width="10.28515625" style="20" bestFit="1" customWidth="1"/>
    <col min="2563" max="2563" width="9.140625" style="20"/>
    <col min="2564" max="2567" width="13.140625" style="20" customWidth="1"/>
    <col min="2568" max="2568" width="11.42578125" style="20" customWidth="1"/>
    <col min="2569" max="2569" width="4.7109375" style="20" customWidth="1"/>
    <col min="2570" max="2816" width="9.140625" style="20"/>
    <col min="2817" max="2817" width="39.140625" style="20" customWidth="1"/>
    <col min="2818" max="2818" width="10.28515625" style="20" bestFit="1" customWidth="1"/>
    <col min="2819" max="2819" width="9.140625" style="20"/>
    <col min="2820" max="2823" width="13.140625" style="20" customWidth="1"/>
    <col min="2824" max="2824" width="11.42578125" style="20" customWidth="1"/>
    <col min="2825" max="2825" width="4.7109375" style="20" customWidth="1"/>
    <col min="2826" max="3072" width="9.140625" style="20"/>
    <col min="3073" max="3073" width="39.140625" style="20" customWidth="1"/>
    <col min="3074" max="3074" width="10.28515625" style="20" bestFit="1" customWidth="1"/>
    <col min="3075" max="3075" width="9.140625" style="20"/>
    <col min="3076" max="3079" width="13.140625" style="20" customWidth="1"/>
    <col min="3080" max="3080" width="11.42578125" style="20" customWidth="1"/>
    <col min="3081" max="3081" width="4.7109375" style="20" customWidth="1"/>
    <col min="3082" max="3328" width="9.140625" style="20"/>
    <col min="3329" max="3329" width="39.140625" style="20" customWidth="1"/>
    <col min="3330" max="3330" width="10.28515625" style="20" bestFit="1" customWidth="1"/>
    <col min="3331" max="3331" width="9.140625" style="20"/>
    <col min="3332" max="3335" width="13.140625" style="20" customWidth="1"/>
    <col min="3336" max="3336" width="11.42578125" style="20" customWidth="1"/>
    <col min="3337" max="3337" width="4.7109375" style="20" customWidth="1"/>
    <col min="3338" max="3584" width="9.140625" style="20"/>
    <col min="3585" max="3585" width="39.140625" style="20" customWidth="1"/>
    <col min="3586" max="3586" width="10.28515625" style="20" bestFit="1" customWidth="1"/>
    <col min="3587" max="3587" width="9.140625" style="20"/>
    <col min="3588" max="3591" width="13.140625" style="20" customWidth="1"/>
    <col min="3592" max="3592" width="11.42578125" style="20" customWidth="1"/>
    <col min="3593" max="3593" width="4.7109375" style="20" customWidth="1"/>
    <col min="3594" max="3840" width="9.140625" style="20"/>
    <col min="3841" max="3841" width="39.140625" style="20" customWidth="1"/>
    <col min="3842" max="3842" width="10.28515625" style="20" bestFit="1" customWidth="1"/>
    <col min="3843" max="3843" width="9.140625" style="20"/>
    <col min="3844" max="3847" width="13.140625" style="20" customWidth="1"/>
    <col min="3848" max="3848" width="11.42578125" style="20" customWidth="1"/>
    <col min="3849" max="3849" width="4.7109375" style="20" customWidth="1"/>
    <col min="3850" max="4096" width="9.140625" style="20"/>
    <col min="4097" max="4097" width="39.140625" style="20" customWidth="1"/>
    <col min="4098" max="4098" width="10.28515625" style="20" bestFit="1" customWidth="1"/>
    <col min="4099" max="4099" width="9.140625" style="20"/>
    <col min="4100" max="4103" width="13.140625" style="20" customWidth="1"/>
    <col min="4104" max="4104" width="11.42578125" style="20" customWidth="1"/>
    <col min="4105" max="4105" width="4.7109375" style="20" customWidth="1"/>
    <col min="4106" max="4352" width="9.140625" style="20"/>
    <col min="4353" max="4353" width="39.140625" style="20" customWidth="1"/>
    <col min="4354" max="4354" width="10.28515625" style="20" bestFit="1" customWidth="1"/>
    <col min="4355" max="4355" width="9.140625" style="20"/>
    <col min="4356" max="4359" width="13.140625" style="20" customWidth="1"/>
    <col min="4360" max="4360" width="11.42578125" style="20" customWidth="1"/>
    <col min="4361" max="4361" width="4.7109375" style="20" customWidth="1"/>
    <col min="4362" max="4608" width="9.140625" style="20"/>
    <col min="4609" max="4609" width="39.140625" style="20" customWidth="1"/>
    <col min="4610" max="4610" width="10.28515625" style="20" bestFit="1" customWidth="1"/>
    <col min="4611" max="4611" width="9.140625" style="20"/>
    <col min="4612" max="4615" width="13.140625" style="20" customWidth="1"/>
    <col min="4616" max="4616" width="11.42578125" style="20" customWidth="1"/>
    <col min="4617" max="4617" width="4.7109375" style="20" customWidth="1"/>
    <col min="4618" max="4864" width="9.140625" style="20"/>
    <col min="4865" max="4865" width="39.140625" style="20" customWidth="1"/>
    <col min="4866" max="4866" width="10.28515625" style="20" bestFit="1" customWidth="1"/>
    <col min="4867" max="4867" width="9.140625" style="20"/>
    <col min="4868" max="4871" width="13.140625" style="20" customWidth="1"/>
    <col min="4872" max="4872" width="11.42578125" style="20" customWidth="1"/>
    <col min="4873" max="4873" width="4.7109375" style="20" customWidth="1"/>
    <col min="4874" max="5120" width="9.140625" style="20"/>
    <col min="5121" max="5121" width="39.140625" style="20" customWidth="1"/>
    <col min="5122" max="5122" width="10.28515625" style="20" bestFit="1" customWidth="1"/>
    <col min="5123" max="5123" width="9.140625" style="20"/>
    <col min="5124" max="5127" width="13.140625" style="20" customWidth="1"/>
    <col min="5128" max="5128" width="11.42578125" style="20" customWidth="1"/>
    <col min="5129" max="5129" width="4.7109375" style="20" customWidth="1"/>
    <col min="5130" max="5376" width="9.140625" style="20"/>
    <col min="5377" max="5377" width="39.140625" style="20" customWidth="1"/>
    <col min="5378" max="5378" width="10.28515625" style="20" bestFit="1" customWidth="1"/>
    <col min="5379" max="5379" width="9.140625" style="20"/>
    <col min="5380" max="5383" width="13.140625" style="20" customWidth="1"/>
    <col min="5384" max="5384" width="11.42578125" style="20" customWidth="1"/>
    <col min="5385" max="5385" width="4.7109375" style="20" customWidth="1"/>
    <col min="5386" max="5632" width="9.140625" style="20"/>
    <col min="5633" max="5633" width="39.140625" style="20" customWidth="1"/>
    <col min="5634" max="5634" width="10.28515625" style="20" bestFit="1" customWidth="1"/>
    <col min="5635" max="5635" width="9.140625" style="20"/>
    <col min="5636" max="5639" width="13.140625" style="20" customWidth="1"/>
    <col min="5640" max="5640" width="11.42578125" style="20" customWidth="1"/>
    <col min="5641" max="5641" width="4.7109375" style="20" customWidth="1"/>
    <col min="5642" max="5888" width="9.140625" style="20"/>
    <col min="5889" max="5889" width="39.140625" style="20" customWidth="1"/>
    <col min="5890" max="5890" width="10.28515625" style="20" bestFit="1" customWidth="1"/>
    <col min="5891" max="5891" width="9.140625" style="20"/>
    <col min="5892" max="5895" width="13.140625" style="20" customWidth="1"/>
    <col min="5896" max="5896" width="11.42578125" style="20" customWidth="1"/>
    <col min="5897" max="5897" width="4.7109375" style="20" customWidth="1"/>
    <col min="5898" max="6144" width="9.140625" style="20"/>
    <col min="6145" max="6145" width="39.140625" style="20" customWidth="1"/>
    <col min="6146" max="6146" width="10.28515625" style="20" bestFit="1" customWidth="1"/>
    <col min="6147" max="6147" width="9.140625" style="20"/>
    <col min="6148" max="6151" width="13.140625" style="20" customWidth="1"/>
    <col min="6152" max="6152" width="11.42578125" style="20" customWidth="1"/>
    <col min="6153" max="6153" width="4.7109375" style="20" customWidth="1"/>
    <col min="6154" max="6400" width="9.140625" style="20"/>
    <col min="6401" max="6401" width="39.140625" style="20" customWidth="1"/>
    <col min="6402" max="6402" width="10.28515625" style="20" bestFit="1" customWidth="1"/>
    <col min="6403" max="6403" width="9.140625" style="20"/>
    <col min="6404" max="6407" width="13.140625" style="20" customWidth="1"/>
    <col min="6408" max="6408" width="11.42578125" style="20" customWidth="1"/>
    <col min="6409" max="6409" width="4.7109375" style="20" customWidth="1"/>
    <col min="6410" max="6656" width="9.140625" style="20"/>
    <col min="6657" max="6657" width="39.140625" style="20" customWidth="1"/>
    <col min="6658" max="6658" width="10.28515625" style="20" bestFit="1" customWidth="1"/>
    <col min="6659" max="6659" width="9.140625" style="20"/>
    <col min="6660" max="6663" width="13.140625" style="20" customWidth="1"/>
    <col min="6664" max="6664" width="11.42578125" style="20" customWidth="1"/>
    <col min="6665" max="6665" width="4.7109375" style="20" customWidth="1"/>
    <col min="6666" max="6912" width="9.140625" style="20"/>
    <col min="6913" max="6913" width="39.140625" style="20" customWidth="1"/>
    <col min="6914" max="6914" width="10.28515625" style="20" bestFit="1" customWidth="1"/>
    <col min="6915" max="6915" width="9.140625" style="20"/>
    <col min="6916" max="6919" width="13.140625" style="20" customWidth="1"/>
    <col min="6920" max="6920" width="11.42578125" style="20" customWidth="1"/>
    <col min="6921" max="6921" width="4.7109375" style="20" customWidth="1"/>
    <col min="6922" max="7168" width="9.140625" style="20"/>
    <col min="7169" max="7169" width="39.140625" style="20" customWidth="1"/>
    <col min="7170" max="7170" width="10.28515625" style="20" bestFit="1" customWidth="1"/>
    <col min="7171" max="7171" width="9.140625" style="20"/>
    <col min="7172" max="7175" width="13.140625" style="20" customWidth="1"/>
    <col min="7176" max="7176" width="11.42578125" style="20" customWidth="1"/>
    <col min="7177" max="7177" width="4.7109375" style="20" customWidth="1"/>
    <col min="7178" max="7424" width="9.140625" style="20"/>
    <col min="7425" max="7425" width="39.140625" style="20" customWidth="1"/>
    <col min="7426" max="7426" width="10.28515625" style="20" bestFit="1" customWidth="1"/>
    <col min="7427" max="7427" width="9.140625" style="20"/>
    <col min="7428" max="7431" width="13.140625" style="20" customWidth="1"/>
    <col min="7432" max="7432" width="11.42578125" style="20" customWidth="1"/>
    <col min="7433" max="7433" width="4.7109375" style="20" customWidth="1"/>
    <col min="7434" max="7680" width="9.140625" style="20"/>
    <col min="7681" max="7681" width="39.140625" style="20" customWidth="1"/>
    <col min="7682" max="7682" width="10.28515625" style="20" bestFit="1" customWidth="1"/>
    <col min="7683" max="7683" width="9.140625" style="20"/>
    <col min="7684" max="7687" width="13.140625" style="20" customWidth="1"/>
    <col min="7688" max="7688" width="11.42578125" style="20" customWidth="1"/>
    <col min="7689" max="7689" width="4.7109375" style="20" customWidth="1"/>
    <col min="7690" max="7936" width="9.140625" style="20"/>
    <col min="7937" max="7937" width="39.140625" style="20" customWidth="1"/>
    <col min="7938" max="7938" width="10.28515625" style="20" bestFit="1" customWidth="1"/>
    <col min="7939" max="7939" width="9.140625" style="20"/>
    <col min="7940" max="7943" width="13.140625" style="20" customWidth="1"/>
    <col min="7944" max="7944" width="11.42578125" style="20" customWidth="1"/>
    <col min="7945" max="7945" width="4.7109375" style="20" customWidth="1"/>
    <col min="7946" max="8192" width="9.140625" style="20"/>
    <col min="8193" max="8193" width="39.140625" style="20" customWidth="1"/>
    <col min="8194" max="8194" width="10.28515625" style="20" bestFit="1" customWidth="1"/>
    <col min="8195" max="8195" width="9.140625" style="20"/>
    <col min="8196" max="8199" width="13.140625" style="20" customWidth="1"/>
    <col min="8200" max="8200" width="11.42578125" style="20" customWidth="1"/>
    <col min="8201" max="8201" width="4.7109375" style="20" customWidth="1"/>
    <col min="8202" max="8448" width="9.140625" style="20"/>
    <col min="8449" max="8449" width="39.140625" style="20" customWidth="1"/>
    <col min="8450" max="8450" width="10.28515625" style="20" bestFit="1" customWidth="1"/>
    <col min="8451" max="8451" width="9.140625" style="20"/>
    <col min="8452" max="8455" width="13.140625" style="20" customWidth="1"/>
    <col min="8456" max="8456" width="11.42578125" style="20" customWidth="1"/>
    <col min="8457" max="8457" width="4.7109375" style="20" customWidth="1"/>
    <col min="8458" max="8704" width="9.140625" style="20"/>
    <col min="8705" max="8705" width="39.140625" style="20" customWidth="1"/>
    <col min="8706" max="8706" width="10.28515625" style="20" bestFit="1" customWidth="1"/>
    <col min="8707" max="8707" width="9.140625" style="20"/>
    <col min="8708" max="8711" width="13.140625" style="20" customWidth="1"/>
    <col min="8712" max="8712" width="11.42578125" style="20" customWidth="1"/>
    <col min="8713" max="8713" width="4.7109375" style="20" customWidth="1"/>
    <col min="8714" max="8960" width="9.140625" style="20"/>
    <col min="8961" max="8961" width="39.140625" style="20" customWidth="1"/>
    <col min="8962" max="8962" width="10.28515625" style="20" bestFit="1" customWidth="1"/>
    <col min="8963" max="8963" width="9.140625" style="20"/>
    <col min="8964" max="8967" width="13.140625" style="20" customWidth="1"/>
    <col min="8968" max="8968" width="11.42578125" style="20" customWidth="1"/>
    <col min="8969" max="8969" width="4.7109375" style="20" customWidth="1"/>
    <col min="8970" max="9216" width="9.140625" style="20"/>
    <col min="9217" max="9217" width="39.140625" style="20" customWidth="1"/>
    <col min="9218" max="9218" width="10.28515625" style="20" bestFit="1" customWidth="1"/>
    <col min="9219" max="9219" width="9.140625" style="20"/>
    <col min="9220" max="9223" width="13.140625" style="20" customWidth="1"/>
    <col min="9224" max="9224" width="11.42578125" style="20" customWidth="1"/>
    <col min="9225" max="9225" width="4.7109375" style="20" customWidth="1"/>
    <col min="9226" max="9472" width="9.140625" style="20"/>
    <col min="9473" max="9473" width="39.140625" style="20" customWidth="1"/>
    <col min="9474" max="9474" width="10.28515625" style="20" bestFit="1" customWidth="1"/>
    <col min="9475" max="9475" width="9.140625" style="20"/>
    <col min="9476" max="9479" width="13.140625" style="20" customWidth="1"/>
    <col min="9480" max="9480" width="11.42578125" style="20" customWidth="1"/>
    <col min="9481" max="9481" width="4.7109375" style="20" customWidth="1"/>
    <col min="9482" max="9728" width="9.140625" style="20"/>
    <col min="9729" max="9729" width="39.140625" style="20" customWidth="1"/>
    <col min="9730" max="9730" width="10.28515625" style="20" bestFit="1" customWidth="1"/>
    <col min="9731" max="9731" width="9.140625" style="20"/>
    <col min="9732" max="9735" width="13.140625" style="20" customWidth="1"/>
    <col min="9736" max="9736" width="11.42578125" style="20" customWidth="1"/>
    <col min="9737" max="9737" width="4.7109375" style="20" customWidth="1"/>
    <col min="9738" max="9984" width="9.140625" style="20"/>
    <col min="9985" max="9985" width="39.140625" style="20" customWidth="1"/>
    <col min="9986" max="9986" width="10.28515625" style="20" bestFit="1" customWidth="1"/>
    <col min="9987" max="9987" width="9.140625" style="20"/>
    <col min="9988" max="9991" width="13.140625" style="20" customWidth="1"/>
    <col min="9992" max="9992" width="11.42578125" style="20" customWidth="1"/>
    <col min="9993" max="9993" width="4.7109375" style="20" customWidth="1"/>
    <col min="9994" max="10240" width="9.140625" style="20"/>
    <col min="10241" max="10241" width="39.140625" style="20" customWidth="1"/>
    <col min="10242" max="10242" width="10.28515625" style="20" bestFit="1" customWidth="1"/>
    <col min="10243" max="10243" width="9.140625" style="20"/>
    <col min="10244" max="10247" width="13.140625" style="20" customWidth="1"/>
    <col min="10248" max="10248" width="11.42578125" style="20" customWidth="1"/>
    <col min="10249" max="10249" width="4.7109375" style="20" customWidth="1"/>
    <col min="10250" max="10496" width="9.140625" style="20"/>
    <col min="10497" max="10497" width="39.140625" style="20" customWidth="1"/>
    <col min="10498" max="10498" width="10.28515625" style="20" bestFit="1" customWidth="1"/>
    <col min="10499" max="10499" width="9.140625" style="20"/>
    <col min="10500" max="10503" width="13.140625" style="20" customWidth="1"/>
    <col min="10504" max="10504" width="11.42578125" style="20" customWidth="1"/>
    <col min="10505" max="10505" width="4.7109375" style="20" customWidth="1"/>
    <col min="10506" max="10752" width="9.140625" style="20"/>
    <col min="10753" max="10753" width="39.140625" style="20" customWidth="1"/>
    <col min="10754" max="10754" width="10.28515625" style="20" bestFit="1" customWidth="1"/>
    <col min="10755" max="10755" width="9.140625" style="20"/>
    <col min="10756" max="10759" width="13.140625" style="20" customWidth="1"/>
    <col min="10760" max="10760" width="11.42578125" style="20" customWidth="1"/>
    <col min="10761" max="10761" width="4.7109375" style="20" customWidth="1"/>
    <col min="10762" max="11008" width="9.140625" style="20"/>
    <col min="11009" max="11009" width="39.140625" style="20" customWidth="1"/>
    <col min="11010" max="11010" width="10.28515625" style="20" bestFit="1" customWidth="1"/>
    <col min="11011" max="11011" width="9.140625" style="20"/>
    <col min="11012" max="11015" width="13.140625" style="20" customWidth="1"/>
    <col min="11016" max="11016" width="11.42578125" style="20" customWidth="1"/>
    <col min="11017" max="11017" width="4.7109375" style="20" customWidth="1"/>
    <col min="11018" max="11264" width="9.140625" style="20"/>
    <col min="11265" max="11265" width="39.140625" style="20" customWidth="1"/>
    <col min="11266" max="11266" width="10.28515625" style="20" bestFit="1" customWidth="1"/>
    <col min="11267" max="11267" width="9.140625" style="20"/>
    <col min="11268" max="11271" width="13.140625" style="20" customWidth="1"/>
    <col min="11272" max="11272" width="11.42578125" style="20" customWidth="1"/>
    <col min="11273" max="11273" width="4.7109375" style="20" customWidth="1"/>
    <col min="11274" max="11520" width="9.140625" style="20"/>
    <col min="11521" max="11521" width="39.140625" style="20" customWidth="1"/>
    <col min="11522" max="11522" width="10.28515625" style="20" bestFit="1" customWidth="1"/>
    <col min="11523" max="11523" width="9.140625" style="20"/>
    <col min="11524" max="11527" width="13.140625" style="20" customWidth="1"/>
    <col min="11528" max="11528" width="11.42578125" style="20" customWidth="1"/>
    <col min="11529" max="11529" width="4.7109375" style="20" customWidth="1"/>
    <col min="11530" max="11776" width="9.140625" style="20"/>
    <col min="11777" max="11777" width="39.140625" style="20" customWidth="1"/>
    <col min="11778" max="11778" width="10.28515625" style="20" bestFit="1" customWidth="1"/>
    <col min="11779" max="11779" width="9.140625" style="20"/>
    <col min="11780" max="11783" width="13.140625" style="20" customWidth="1"/>
    <col min="11784" max="11784" width="11.42578125" style="20" customWidth="1"/>
    <col min="11785" max="11785" width="4.7109375" style="20" customWidth="1"/>
    <col min="11786" max="12032" width="9.140625" style="20"/>
    <col min="12033" max="12033" width="39.140625" style="20" customWidth="1"/>
    <col min="12034" max="12034" width="10.28515625" style="20" bestFit="1" customWidth="1"/>
    <col min="12035" max="12035" width="9.140625" style="20"/>
    <col min="12036" max="12039" width="13.140625" style="20" customWidth="1"/>
    <col min="12040" max="12040" width="11.42578125" style="20" customWidth="1"/>
    <col min="12041" max="12041" width="4.7109375" style="20" customWidth="1"/>
    <col min="12042" max="12288" width="9.140625" style="20"/>
    <col min="12289" max="12289" width="39.140625" style="20" customWidth="1"/>
    <col min="12290" max="12290" width="10.28515625" style="20" bestFit="1" customWidth="1"/>
    <col min="12291" max="12291" width="9.140625" style="20"/>
    <col min="12292" max="12295" width="13.140625" style="20" customWidth="1"/>
    <col min="12296" max="12296" width="11.42578125" style="20" customWidth="1"/>
    <col min="12297" max="12297" width="4.7109375" style="20" customWidth="1"/>
    <col min="12298" max="12544" width="9.140625" style="20"/>
    <col min="12545" max="12545" width="39.140625" style="20" customWidth="1"/>
    <col min="12546" max="12546" width="10.28515625" style="20" bestFit="1" customWidth="1"/>
    <col min="12547" max="12547" width="9.140625" style="20"/>
    <col min="12548" max="12551" width="13.140625" style="20" customWidth="1"/>
    <col min="12552" max="12552" width="11.42578125" style="20" customWidth="1"/>
    <col min="12553" max="12553" width="4.7109375" style="20" customWidth="1"/>
    <col min="12554" max="12800" width="9.140625" style="20"/>
    <col min="12801" max="12801" width="39.140625" style="20" customWidth="1"/>
    <col min="12802" max="12802" width="10.28515625" style="20" bestFit="1" customWidth="1"/>
    <col min="12803" max="12803" width="9.140625" style="20"/>
    <col min="12804" max="12807" width="13.140625" style="20" customWidth="1"/>
    <col min="12808" max="12808" width="11.42578125" style="20" customWidth="1"/>
    <col min="12809" max="12809" width="4.7109375" style="20" customWidth="1"/>
    <col min="12810" max="13056" width="9.140625" style="20"/>
    <col min="13057" max="13057" width="39.140625" style="20" customWidth="1"/>
    <col min="13058" max="13058" width="10.28515625" style="20" bestFit="1" customWidth="1"/>
    <col min="13059" max="13059" width="9.140625" style="20"/>
    <col min="13060" max="13063" width="13.140625" style="20" customWidth="1"/>
    <col min="13064" max="13064" width="11.42578125" style="20" customWidth="1"/>
    <col min="13065" max="13065" width="4.7109375" style="20" customWidth="1"/>
    <col min="13066" max="13312" width="9.140625" style="20"/>
    <col min="13313" max="13313" width="39.140625" style="20" customWidth="1"/>
    <col min="13314" max="13314" width="10.28515625" style="20" bestFit="1" customWidth="1"/>
    <col min="13315" max="13315" width="9.140625" style="20"/>
    <col min="13316" max="13319" width="13.140625" style="20" customWidth="1"/>
    <col min="13320" max="13320" width="11.42578125" style="20" customWidth="1"/>
    <col min="13321" max="13321" width="4.7109375" style="20" customWidth="1"/>
    <col min="13322" max="13568" width="9.140625" style="20"/>
    <col min="13569" max="13569" width="39.140625" style="20" customWidth="1"/>
    <col min="13570" max="13570" width="10.28515625" style="20" bestFit="1" customWidth="1"/>
    <col min="13571" max="13571" width="9.140625" style="20"/>
    <col min="13572" max="13575" width="13.140625" style="20" customWidth="1"/>
    <col min="13576" max="13576" width="11.42578125" style="20" customWidth="1"/>
    <col min="13577" max="13577" width="4.7109375" style="20" customWidth="1"/>
    <col min="13578" max="13824" width="9.140625" style="20"/>
    <col min="13825" max="13825" width="39.140625" style="20" customWidth="1"/>
    <col min="13826" max="13826" width="10.28515625" style="20" bestFit="1" customWidth="1"/>
    <col min="13827" max="13827" width="9.140625" style="20"/>
    <col min="13828" max="13831" width="13.140625" style="20" customWidth="1"/>
    <col min="13832" max="13832" width="11.42578125" style="20" customWidth="1"/>
    <col min="13833" max="13833" width="4.7109375" style="20" customWidth="1"/>
    <col min="13834" max="14080" width="9.140625" style="20"/>
    <col min="14081" max="14081" width="39.140625" style="20" customWidth="1"/>
    <col min="14082" max="14082" width="10.28515625" style="20" bestFit="1" customWidth="1"/>
    <col min="14083" max="14083" width="9.140625" style="20"/>
    <col min="14084" max="14087" width="13.140625" style="20" customWidth="1"/>
    <col min="14088" max="14088" width="11.42578125" style="20" customWidth="1"/>
    <col min="14089" max="14089" width="4.7109375" style="20" customWidth="1"/>
    <col min="14090" max="14336" width="9.140625" style="20"/>
    <col min="14337" max="14337" width="39.140625" style="20" customWidth="1"/>
    <col min="14338" max="14338" width="10.28515625" style="20" bestFit="1" customWidth="1"/>
    <col min="14339" max="14339" width="9.140625" style="20"/>
    <col min="14340" max="14343" width="13.140625" style="20" customWidth="1"/>
    <col min="14344" max="14344" width="11.42578125" style="20" customWidth="1"/>
    <col min="14345" max="14345" width="4.7109375" style="20" customWidth="1"/>
    <col min="14346" max="14592" width="9.140625" style="20"/>
    <col min="14593" max="14593" width="39.140625" style="20" customWidth="1"/>
    <col min="14594" max="14594" width="10.28515625" style="20" bestFit="1" customWidth="1"/>
    <col min="14595" max="14595" width="9.140625" style="20"/>
    <col min="14596" max="14599" width="13.140625" style="20" customWidth="1"/>
    <col min="14600" max="14600" width="11.42578125" style="20" customWidth="1"/>
    <col min="14601" max="14601" width="4.7109375" style="20" customWidth="1"/>
    <col min="14602" max="14848" width="9.140625" style="20"/>
    <col min="14849" max="14849" width="39.140625" style="20" customWidth="1"/>
    <col min="14850" max="14850" width="10.28515625" style="20" bestFit="1" customWidth="1"/>
    <col min="14851" max="14851" width="9.140625" style="20"/>
    <col min="14852" max="14855" width="13.140625" style="20" customWidth="1"/>
    <col min="14856" max="14856" width="11.42578125" style="20" customWidth="1"/>
    <col min="14857" max="14857" width="4.7109375" style="20" customWidth="1"/>
    <col min="14858" max="15104" width="9.140625" style="20"/>
    <col min="15105" max="15105" width="39.140625" style="20" customWidth="1"/>
    <col min="15106" max="15106" width="10.28515625" style="20" bestFit="1" customWidth="1"/>
    <col min="15107" max="15107" width="9.140625" style="20"/>
    <col min="15108" max="15111" width="13.140625" style="20" customWidth="1"/>
    <col min="15112" max="15112" width="11.42578125" style="20" customWidth="1"/>
    <col min="15113" max="15113" width="4.7109375" style="20" customWidth="1"/>
    <col min="15114" max="15360" width="9.140625" style="20"/>
    <col min="15361" max="15361" width="39.140625" style="20" customWidth="1"/>
    <col min="15362" max="15362" width="10.28515625" style="20" bestFit="1" customWidth="1"/>
    <col min="15363" max="15363" width="9.140625" style="20"/>
    <col min="15364" max="15367" width="13.140625" style="20" customWidth="1"/>
    <col min="15368" max="15368" width="11.42578125" style="20" customWidth="1"/>
    <col min="15369" max="15369" width="4.7109375" style="20" customWidth="1"/>
    <col min="15370" max="15616" width="9.140625" style="20"/>
    <col min="15617" max="15617" width="39.140625" style="20" customWidth="1"/>
    <col min="15618" max="15618" width="10.28515625" style="20" bestFit="1" customWidth="1"/>
    <col min="15619" max="15619" width="9.140625" style="20"/>
    <col min="15620" max="15623" width="13.140625" style="20" customWidth="1"/>
    <col min="15624" max="15624" width="11.42578125" style="20" customWidth="1"/>
    <col min="15625" max="15625" width="4.7109375" style="20" customWidth="1"/>
    <col min="15626" max="15872" width="9.140625" style="20"/>
    <col min="15873" max="15873" width="39.140625" style="20" customWidth="1"/>
    <col min="15874" max="15874" width="10.28515625" style="20" bestFit="1" customWidth="1"/>
    <col min="15875" max="15875" width="9.140625" style="20"/>
    <col min="15876" max="15879" width="13.140625" style="20" customWidth="1"/>
    <col min="15880" max="15880" width="11.42578125" style="20" customWidth="1"/>
    <col min="15881" max="15881" width="4.7109375" style="20" customWidth="1"/>
    <col min="15882" max="16128" width="9.140625" style="20"/>
    <col min="16129" max="16129" width="39.140625" style="20" customWidth="1"/>
    <col min="16130" max="16130" width="10.28515625" style="20" bestFit="1" customWidth="1"/>
    <col min="16131" max="16131" width="9.140625" style="20"/>
    <col min="16132" max="16135" width="13.140625" style="20" customWidth="1"/>
    <col min="16136" max="16136" width="11.42578125" style="20" customWidth="1"/>
    <col min="16137" max="16137" width="4.7109375" style="20" customWidth="1"/>
    <col min="16138" max="16384" width="9.140625" style="20"/>
  </cols>
  <sheetData>
    <row r="2" spans="2:14" ht="39.75" customHeight="1" x14ac:dyDescent="0.25">
      <c r="B2" s="21" t="s">
        <v>18</v>
      </c>
    </row>
    <row r="3" spans="2:14" ht="18.75" customHeight="1" x14ac:dyDescent="0.25">
      <c r="C3" s="22" t="s">
        <v>0</v>
      </c>
      <c r="D3" s="23" t="s">
        <v>27</v>
      </c>
      <c r="E3" s="23"/>
      <c r="F3" s="24" t="s">
        <v>31</v>
      </c>
      <c r="G3" s="23"/>
    </row>
    <row r="4" spans="2:14" ht="18.75" customHeight="1" x14ac:dyDescent="0.25">
      <c r="C4" s="25" t="s">
        <v>2</v>
      </c>
      <c r="D4" s="23" t="s">
        <v>28</v>
      </c>
      <c r="E4" s="23"/>
      <c r="F4" s="26" t="s">
        <v>58</v>
      </c>
      <c r="G4" s="23"/>
    </row>
    <row r="5" spans="2:14" ht="18.75" customHeight="1" x14ac:dyDescent="0.25">
      <c r="C5" s="27"/>
      <c r="D5" s="23" t="s">
        <v>29</v>
      </c>
      <c r="E5" s="23"/>
      <c r="F5" s="26" t="s">
        <v>2</v>
      </c>
      <c r="G5" s="28"/>
    </row>
    <row r="6" spans="2:14" ht="18.75" customHeight="1" x14ac:dyDescent="0.25">
      <c r="C6" s="25" t="s">
        <v>19</v>
      </c>
      <c r="D6" s="23" t="s">
        <v>103</v>
      </c>
      <c r="E6" s="23"/>
      <c r="F6" s="29"/>
      <c r="G6" s="23"/>
    </row>
    <row r="7" spans="2:14" ht="18.75" customHeight="1" x14ac:dyDescent="0.25">
      <c r="C7" s="25" t="s">
        <v>20</v>
      </c>
      <c r="D7" s="23" t="s">
        <v>30</v>
      </c>
      <c r="E7" s="23"/>
      <c r="F7" s="29"/>
      <c r="G7" s="23"/>
    </row>
    <row r="8" spans="2:14" ht="18.75" customHeight="1" x14ac:dyDescent="0.25">
      <c r="C8" s="25" t="s">
        <v>4</v>
      </c>
      <c r="D8" s="23" t="s">
        <v>72</v>
      </c>
      <c r="E8" s="23"/>
      <c r="F8" s="24" t="s">
        <v>1</v>
      </c>
      <c r="G8" s="23"/>
    </row>
    <row r="9" spans="2:14" ht="18.75" customHeight="1" x14ac:dyDescent="0.25">
      <c r="C9" s="25" t="s">
        <v>57</v>
      </c>
      <c r="D9" s="99">
        <v>8359</v>
      </c>
      <c r="E9" s="100"/>
      <c r="F9" s="24" t="s">
        <v>3</v>
      </c>
      <c r="G9" s="30">
        <v>41948</v>
      </c>
    </row>
    <row r="10" spans="2:14" ht="13.5" thickBot="1" x14ac:dyDescent="0.3">
      <c r="J10" s="20">
        <v>0.66700000000000004</v>
      </c>
    </row>
    <row r="11" spans="2:14" s="35" customFormat="1" ht="45.75" customHeight="1" x14ac:dyDescent="0.25">
      <c r="B11" s="31" t="s">
        <v>5</v>
      </c>
      <c r="C11" s="32" t="s">
        <v>6</v>
      </c>
      <c r="D11" s="33" t="s">
        <v>7</v>
      </c>
      <c r="E11" s="34" t="s">
        <v>55</v>
      </c>
      <c r="F11" s="34" t="s">
        <v>56</v>
      </c>
      <c r="G11" s="34" t="s">
        <v>17</v>
      </c>
      <c r="J11" s="36" t="s">
        <v>62</v>
      </c>
      <c r="K11" s="37"/>
      <c r="L11" s="37" t="s">
        <v>55</v>
      </c>
      <c r="M11" s="38"/>
      <c r="N11" s="38" t="s">
        <v>56</v>
      </c>
    </row>
    <row r="12" spans="2:14" ht="18" customHeight="1" x14ac:dyDescent="0.25">
      <c r="B12" s="39" t="s">
        <v>75</v>
      </c>
      <c r="C12" s="93">
        <v>1</v>
      </c>
      <c r="D12" s="41"/>
      <c r="E12" s="80"/>
      <c r="F12" s="80">
        <f>18000*J10</f>
        <v>12006</v>
      </c>
      <c r="G12" s="43">
        <f>SUM(E12:F12)</f>
        <v>12006</v>
      </c>
      <c r="H12" s="35"/>
      <c r="J12" s="44">
        <f t="shared" ref="J12:J17" si="0">G12/C12</f>
        <v>12006</v>
      </c>
      <c r="K12" s="45">
        <f t="shared" ref="K12:K17" si="1">E12/G12</f>
        <v>0</v>
      </c>
      <c r="L12" s="46">
        <f t="shared" ref="L12:L17" si="2">K12*J12</f>
        <v>0</v>
      </c>
      <c r="M12" s="47">
        <f t="shared" ref="M12:M17" si="3">F12/G12</f>
        <v>1</v>
      </c>
      <c r="N12" s="48">
        <f t="shared" ref="N12:N17" si="4">M12*J12</f>
        <v>12006</v>
      </c>
    </row>
    <row r="13" spans="2:14" ht="18" customHeight="1" x14ac:dyDescent="0.25">
      <c r="B13" s="39" t="s">
        <v>76</v>
      </c>
      <c r="C13" s="93">
        <v>1</v>
      </c>
      <c r="D13" s="41"/>
      <c r="E13" s="80">
        <f>103640*J10</f>
        <v>69127.88</v>
      </c>
      <c r="F13" s="80"/>
      <c r="G13" s="43">
        <f>SUM(E13:F13)</f>
        <v>69127.88</v>
      </c>
      <c r="H13" s="35"/>
      <c r="J13" s="51">
        <f t="shared" si="0"/>
        <v>69127.88</v>
      </c>
      <c r="K13" s="45">
        <f t="shared" si="1"/>
        <v>1</v>
      </c>
      <c r="L13" s="52">
        <f t="shared" si="2"/>
        <v>69127.88</v>
      </c>
      <c r="M13" s="47">
        <f t="shared" si="3"/>
        <v>0</v>
      </c>
      <c r="N13" s="53">
        <f t="shared" si="4"/>
        <v>0</v>
      </c>
    </row>
    <row r="14" spans="2:14" ht="18" customHeight="1" x14ac:dyDescent="0.25">
      <c r="B14" s="39" t="s">
        <v>77</v>
      </c>
      <c r="C14" s="93"/>
      <c r="D14" s="41"/>
      <c r="E14" s="80"/>
      <c r="F14" s="80">
        <f>57000*J10</f>
        <v>38019</v>
      </c>
      <c r="G14" s="43">
        <f>SUM(E14:F14)</f>
        <v>38019</v>
      </c>
      <c r="H14" s="35"/>
      <c r="J14" s="51" t="e">
        <f t="shared" si="0"/>
        <v>#DIV/0!</v>
      </c>
      <c r="K14" s="45">
        <f t="shared" si="1"/>
        <v>0</v>
      </c>
      <c r="L14" s="52" t="e">
        <f t="shared" si="2"/>
        <v>#DIV/0!</v>
      </c>
      <c r="M14" s="47">
        <f t="shared" si="3"/>
        <v>1</v>
      </c>
      <c r="N14" s="53" t="e">
        <f t="shared" si="4"/>
        <v>#DIV/0!</v>
      </c>
    </row>
    <row r="15" spans="2:14" ht="18" customHeight="1" x14ac:dyDescent="0.25">
      <c r="B15" s="39" t="s">
        <v>78</v>
      </c>
      <c r="C15" s="93"/>
      <c r="D15" s="41"/>
      <c r="E15" s="80">
        <f>21537*J10</f>
        <v>14365.179</v>
      </c>
      <c r="F15" s="80"/>
      <c r="G15" s="43">
        <f t="shared" ref="G15:G32" si="5">SUM(E15:F15)</f>
        <v>14365.179</v>
      </c>
      <c r="H15" s="35"/>
      <c r="J15" s="51" t="e">
        <f t="shared" si="0"/>
        <v>#DIV/0!</v>
      </c>
      <c r="K15" s="45">
        <f t="shared" si="1"/>
        <v>1</v>
      </c>
      <c r="L15" s="52" t="e">
        <f t="shared" si="2"/>
        <v>#DIV/0!</v>
      </c>
      <c r="M15" s="47">
        <f t="shared" si="3"/>
        <v>0</v>
      </c>
      <c r="N15" s="53" t="e">
        <f t="shared" si="4"/>
        <v>#DIV/0!</v>
      </c>
    </row>
    <row r="16" spans="2:14" ht="18" customHeight="1" x14ac:dyDescent="0.25">
      <c r="B16" s="39" t="s">
        <v>79</v>
      </c>
      <c r="C16" s="93"/>
      <c r="D16" s="41"/>
      <c r="E16" s="80"/>
      <c r="F16" s="80">
        <f>6500*J10</f>
        <v>4335.5</v>
      </c>
      <c r="G16" s="43">
        <f t="shared" si="5"/>
        <v>4335.5</v>
      </c>
      <c r="H16" s="35"/>
      <c r="J16" s="51" t="e">
        <f t="shared" si="0"/>
        <v>#DIV/0!</v>
      </c>
      <c r="K16" s="45">
        <f t="shared" si="1"/>
        <v>0</v>
      </c>
      <c r="L16" s="52" t="e">
        <f t="shared" si="2"/>
        <v>#DIV/0!</v>
      </c>
      <c r="M16" s="47">
        <f t="shared" si="3"/>
        <v>1</v>
      </c>
      <c r="N16" s="53" t="e">
        <f t="shared" si="4"/>
        <v>#DIV/0!</v>
      </c>
    </row>
    <row r="17" spans="2:14" ht="18" customHeight="1" x14ac:dyDescent="0.25">
      <c r="B17" s="39" t="s">
        <v>80</v>
      </c>
      <c r="C17" s="93"/>
      <c r="D17" s="41"/>
      <c r="E17" s="80">
        <f>6100*J10</f>
        <v>4068.7000000000003</v>
      </c>
      <c r="F17" s="80"/>
      <c r="G17" s="43">
        <f t="shared" si="5"/>
        <v>4068.7000000000003</v>
      </c>
      <c r="H17" s="35"/>
      <c r="J17" s="51" t="e">
        <f t="shared" si="0"/>
        <v>#DIV/0!</v>
      </c>
      <c r="K17" s="45">
        <f t="shared" si="1"/>
        <v>1</v>
      </c>
      <c r="L17" s="52" t="e">
        <f t="shared" si="2"/>
        <v>#DIV/0!</v>
      </c>
      <c r="M17" s="47">
        <f t="shared" si="3"/>
        <v>0</v>
      </c>
      <c r="N17" s="53" t="e">
        <f t="shared" si="4"/>
        <v>#DIV/0!</v>
      </c>
    </row>
    <row r="18" spans="2:14" ht="18" customHeight="1" x14ac:dyDescent="0.25">
      <c r="B18" s="39" t="s">
        <v>81</v>
      </c>
      <c r="C18" s="93"/>
      <c r="D18" s="41"/>
      <c r="E18" s="80"/>
      <c r="F18" s="80">
        <f>2700*J10</f>
        <v>1800.9</v>
      </c>
      <c r="G18" s="43">
        <f t="shared" si="5"/>
        <v>1800.9</v>
      </c>
      <c r="H18" s="35"/>
      <c r="J18" s="51" t="e">
        <f>G18/C18</f>
        <v>#DIV/0!</v>
      </c>
      <c r="K18" s="45">
        <f>E18/G18</f>
        <v>0</v>
      </c>
      <c r="L18" s="52" t="e">
        <f>K18*J18</f>
        <v>#DIV/0!</v>
      </c>
      <c r="M18" s="47">
        <f>F18/G18</f>
        <v>1</v>
      </c>
      <c r="N18" s="53" t="e">
        <f>M18*J18</f>
        <v>#DIV/0!</v>
      </c>
    </row>
    <row r="19" spans="2:14" ht="18" customHeight="1" x14ac:dyDescent="0.25">
      <c r="B19" s="39" t="s">
        <v>83</v>
      </c>
      <c r="C19" s="95"/>
      <c r="D19" s="96"/>
      <c r="E19" s="80">
        <f>30186*J10</f>
        <v>20134.062000000002</v>
      </c>
      <c r="F19" s="80"/>
      <c r="G19" s="43">
        <f t="shared" si="5"/>
        <v>20134.062000000002</v>
      </c>
      <c r="H19" s="35"/>
      <c r="J19" s="51" t="e">
        <f t="shared" ref="J19:J20" si="6">G19/C19</f>
        <v>#DIV/0!</v>
      </c>
      <c r="K19" s="45">
        <f t="shared" ref="K19:K20" si="7">E19/G19</f>
        <v>1</v>
      </c>
      <c r="L19" s="52" t="e">
        <f t="shared" ref="L19:L20" si="8">K19*J19</f>
        <v>#DIV/0!</v>
      </c>
      <c r="M19" s="47">
        <f t="shared" ref="M19:M20" si="9">F19/G19</f>
        <v>0</v>
      </c>
      <c r="N19" s="53" t="e">
        <f t="shared" ref="N19:N20" si="10">M19*J19</f>
        <v>#DIV/0!</v>
      </c>
    </row>
    <row r="20" spans="2:14" ht="18" customHeight="1" x14ac:dyDescent="0.25">
      <c r="B20" s="39" t="s">
        <v>82</v>
      </c>
      <c r="C20" s="95"/>
      <c r="D20" s="96"/>
      <c r="E20" s="80"/>
      <c r="F20" s="80">
        <f>8800*J10</f>
        <v>5869.6</v>
      </c>
      <c r="G20" s="43">
        <f t="shared" si="5"/>
        <v>5869.6</v>
      </c>
      <c r="H20" s="35"/>
      <c r="J20" s="44" t="e">
        <f t="shared" si="6"/>
        <v>#DIV/0!</v>
      </c>
      <c r="K20" s="45">
        <f t="shared" si="7"/>
        <v>0</v>
      </c>
      <c r="L20" s="46" t="e">
        <f t="shared" si="8"/>
        <v>#DIV/0!</v>
      </c>
      <c r="M20" s="47">
        <f t="shared" si="9"/>
        <v>1</v>
      </c>
      <c r="N20" s="48" t="e">
        <f t="shared" si="10"/>
        <v>#DIV/0!</v>
      </c>
    </row>
    <row r="21" spans="2:14" ht="18" customHeight="1" x14ac:dyDescent="0.25">
      <c r="B21" s="39" t="s">
        <v>84</v>
      </c>
      <c r="C21" s="93"/>
      <c r="D21" s="41"/>
      <c r="E21" s="80">
        <f>7020*J10</f>
        <v>4682.34</v>
      </c>
      <c r="F21" s="80"/>
      <c r="G21" s="43">
        <f t="shared" si="5"/>
        <v>4682.34</v>
      </c>
      <c r="H21" s="35"/>
    </row>
    <row r="22" spans="2:14" ht="18" customHeight="1" x14ac:dyDescent="0.25">
      <c r="B22" s="39" t="s">
        <v>85</v>
      </c>
      <c r="C22" s="93"/>
      <c r="D22" s="41"/>
      <c r="E22" s="80"/>
      <c r="F22" s="80">
        <f>3000*J10</f>
        <v>2001</v>
      </c>
      <c r="G22" s="43">
        <f t="shared" si="5"/>
        <v>2001</v>
      </c>
      <c r="H22" s="35"/>
    </row>
    <row r="23" spans="2:14" ht="18" customHeight="1" x14ac:dyDescent="0.25">
      <c r="B23" s="39" t="s">
        <v>86</v>
      </c>
      <c r="C23" s="93"/>
      <c r="D23" s="41"/>
      <c r="E23" s="80">
        <f>50500*J10</f>
        <v>33683.5</v>
      </c>
      <c r="F23" s="80"/>
      <c r="G23" s="43">
        <f t="shared" si="5"/>
        <v>33683.5</v>
      </c>
      <c r="H23" s="35"/>
    </row>
    <row r="24" spans="2:14" ht="18" customHeight="1" x14ac:dyDescent="0.25">
      <c r="B24" s="39" t="s">
        <v>87</v>
      </c>
      <c r="C24" s="93"/>
      <c r="D24" s="41"/>
      <c r="E24" s="80"/>
      <c r="F24" s="80">
        <f>46000*J10</f>
        <v>30682</v>
      </c>
      <c r="G24" s="43">
        <f t="shared" si="5"/>
        <v>30682</v>
      </c>
    </row>
    <row r="25" spans="2:14" ht="18" customHeight="1" x14ac:dyDescent="0.25">
      <c r="B25" s="94" t="s">
        <v>88</v>
      </c>
      <c r="C25" s="93"/>
      <c r="D25" s="41"/>
      <c r="E25" s="49"/>
      <c r="F25" s="49"/>
      <c r="G25" s="43"/>
      <c r="H25" s="20">
        <v>500</v>
      </c>
      <c r="J25" s="20">
        <f>G25/H25</f>
        <v>0</v>
      </c>
    </row>
    <row r="26" spans="2:14" ht="18" customHeight="1" x14ac:dyDescent="0.25">
      <c r="B26" s="94" t="s">
        <v>89</v>
      </c>
      <c r="C26" s="93"/>
      <c r="D26" s="41"/>
      <c r="E26" s="49"/>
      <c r="F26" s="49"/>
      <c r="G26" s="43"/>
      <c r="H26" s="20">
        <v>500</v>
      </c>
      <c r="J26" s="20">
        <f>G26/H26</f>
        <v>0</v>
      </c>
    </row>
    <row r="27" spans="2:14" ht="18" customHeight="1" x14ac:dyDescent="0.25">
      <c r="B27" s="39" t="s">
        <v>91</v>
      </c>
      <c r="C27" s="40"/>
      <c r="D27" s="41"/>
      <c r="E27" s="42">
        <f>9700*J10</f>
        <v>6469.9000000000005</v>
      </c>
      <c r="F27" s="42"/>
      <c r="G27" s="43">
        <f t="shared" si="5"/>
        <v>6469.9000000000005</v>
      </c>
      <c r="J27" s="44"/>
    </row>
    <row r="28" spans="2:14" ht="18" customHeight="1" x14ac:dyDescent="0.25">
      <c r="B28" s="39" t="s">
        <v>90</v>
      </c>
      <c r="C28" s="40"/>
      <c r="D28" s="41"/>
      <c r="E28" s="42"/>
      <c r="F28" s="42">
        <f>5500*J10</f>
        <v>3668.5</v>
      </c>
      <c r="G28" s="43">
        <f t="shared" si="5"/>
        <v>3668.5</v>
      </c>
    </row>
    <row r="29" spans="2:14" ht="18" customHeight="1" x14ac:dyDescent="0.25">
      <c r="B29" s="54" t="s">
        <v>92</v>
      </c>
      <c r="C29" s="40"/>
      <c r="D29" s="41"/>
      <c r="E29" s="42"/>
      <c r="F29" s="42">
        <f>5600*J10</f>
        <v>3735.2000000000003</v>
      </c>
      <c r="G29" s="43">
        <f t="shared" si="5"/>
        <v>3735.2000000000003</v>
      </c>
    </row>
    <row r="30" spans="2:14" ht="18" customHeight="1" x14ac:dyDescent="0.25">
      <c r="B30" s="54" t="s">
        <v>95</v>
      </c>
      <c r="C30" s="40"/>
      <c r="D30" s="41"/>
      <c r="E30" s="42">
        <f>8000*J10</f>
        <v>5336</v>
      </c>
      <c r="F30" s="42"/>
      <c r="G30" s="43">
        <f t="shared" si="5"/>
        <v>5336</v>
      </c>
    </row>
    <row r="31" spans="2:14" ht="18" customHeight="1" x14ac:dyDescent="0.25">
      <c r="B31" s="54" t="s">
        <v>96</v>
      </c>
      <c r="C31" s="40"/>
      <c r="D31" s="41"/>
      <c r="E31" s="42"/>
      <c r="F31" s="42">
        <f>24000*J10</f>
        <v>16008</v>
      </c>
      <c r="G31" s="43">
        <f t="shared" si="5"/>
        <v>16008</v>
      </c>
    </row>
    <row r="32" spans="2:14" ht="18" customHeight="1" x14ac:dyDescent="0.25">
      <c r="B32" s="54" t="s">
        <v>97</v>
      </c>
      <c r="C32" s="40"/>
      <c r="D32" s="41"/>
      <c r="E32" s="42">
        <f>24000*J10</f>
        <v>16008</v>
      </c>
      <c r="F32" s="42"/>
      <c r="G32" s="43">
        <f t="shared" si="5"/>
        <v>16008</v>
      </c>
    </row>
    <row r="33" spans="2:12" ht="18" customHeight="1" x14ac:dyDescent="0.25">
      <c r="B33" s="54"/>
      <c r="C33" s="40"/>
      <c r="D33" s="41"/>
      <c r="E33" s="42"/>
      <c r="F33" s="42"/>
      <c r="G33" s="43"/>
    </row>
    <row r="34" spans="2:12" ht="18" customHeight="1" thickBot="1" x14ac:dyDescent="0.3">
      <c r="B34" s="54"/>
      <c r="C34" s="40"/>
      <c r="D34" s="41"/>
      <c r="E34" s="42"/>
      <c r="F34" s="42"/>
      <c r="G34" s="43"/>
    </row>
    <row r="35" spans="2:12" ht="18" customHeight="1" thickBot="1" x14ac:dyDescent="0.3">
      <c r="B35" s="55" t="s">
        <v>8</v>
      </c>
      <c r="C35" s="56"/>
      <c r="D35" s="56"/>
      <c r="E35" s="57">
        <f>SUM(E12:E34)</f>
        <v>173875.56100000002</v>
      </c>
      <c r="F35" s="57">
        <f>SUM(F12:F34)</f>
        <v>118125.7</v>
      </c>
      <c r="G35" s="57">
        <f>SUM(G12:G34)</f>
        <v>292001.26100000006</v>
      </c>
    </row>
    <row r="36" spans="2:12" ht="18" customHeight="1" x14ac:dyDescent="0.25">
      <c r="B36" s="58" t="s">
        <v>9</v>
      </c>
      <c r="C36" s="59">
        <v>0.4</v>
      </c>
      <c r="D36" s="60" t="s">
        <v>10</v>
      </c>
      <c r="E36" s="61"/>
      <c r="F36" s="61"/>
      <c r="G36" s="62">
        <f>E35*C36</f>
        <v>69550.224400000006</v>
      </c>
    </row>
    <row r="37" spans="2:12" ht="18" customHeight="1" x14ac:dyDescent="0.25">
      <c r="B37" s="63" t="s">
        <v>11</v>
      </c>
      <c r="C37" s="64"/>
      <c r="D37" s="65" t="s">
        <v>10</v>
      </c>
      <c r="E37" s="27"/>
      <c r="F37" s="27"/>
      <c r="G37" s="66">
        <f>C37*G35</f>
        <v>0</v>
      </c>
      <c r="H37" s="35"/>
    </row>
    <row r="38" spans="2:12" ht="18" customHeight="1" thickBot="1" x14ac:dyDescent="0.3">
      <c r="B38" s="67"/>
      <c r="C38" s="68"/>
      <c r="D38" s="69"/>
      <c r="E38" s="70"/>
      <c r="F38" s="70"/>
      <c r="G38" s="71"/>
      <c r="H38" s="35"/>
    </row>
    <row r="39" spans="2:12" ht="18" customHeight="1" thickBot="1" x14ac:dyDescent="0.3">
      <c r="B39" s="55" t="s">
        <v>12</v>
      </c>
      <c r="C39" s="72"/>
      <c r="D39" s="73"/>
      <c r="E39" s="56"/>
      <c r="F39" s="56"/>
      <c r="G39" s="57">
        <f>SUM(G35:G38)</f>
        <v>361551.48540000006</v>
      </c>
      <c r="H39" s="35"/>
    </row>
    <row r="40" spans="2:12" ht="18" customHeight="1" x14ac:dyDescent="0.25">
      <c r="B40" s="74" t="s">
        <v>13</v>
      </c>
      <c r="C40" s="75"/>
      <c r="D40" s="60" t="s">
        <v>10</v>
      </c>
      <c r="E40" s="61"/>
      <c r="F40" s="61"/>
      <c r="G40" s="62">
        <f>C40*G39</f>
        <v>0</v>
      </c>
      <c r="H40" s="35"/>
    </row>
    <row r="41" spans="2:12" ht="18" customHeight="1" x14ac:dyDescent="0.25">
      <c r="B41" s="76" t="s">
        <v>14</v>
      </c>
      <c r="C41" s="64"/>
      <c r="D41" s="65" t="s">
        <v>10</v>
      </c>
      <c r="E41" s="27"/>
      <c r="F41" s="27"/>
      <c r="G41" s="66">
        <f>C41*G39</f>
        <v>0</v>
      </c>
      <c r="H41" s="35"/>
    </row>
    <row r="42" spans="2:12" ht="18" customHeight="1" x14ac:dyDescent="0.25">
      <c r="B42" s="76" t="s">
        <v>15</v>
      </c>
      <c r="C42" s="64"/>
      <c r="D42" s="65" t="s">
        <v>10</v>
      </c>
      <c r="E42" s="27"/>
      <c r="F42" s="27"/>
      <c r="G42" s="66">
        <f>C42*G39</f>
        <v>0</v>
      </c>
      <c r="H42" s="35"/>
    </row>
    <row r="43" spans="2:12" ht="18" customHeight="1" x14ac:dyDescent="0.25">
      <c r="B43" s="76" t="s">
        <v>16</v>
      </c>
      <c r="C43" s="77">
        <v>5.2999999999999999E-2</v>
      </c>
      <c r="D43" s="65" t="s">
        <v>10</v>
      </c>
      <c r="E43" s="27"/>
      <c r="F43" s="27"/>
      <c r="G43" s="66">
        <f>F35*C43</f>
        <v>6260.6620999999996</v>
      </c>
      <c r="H43" s="35"/>
    </row>
    <row r="44" spans="2:12" ht="18" customHeight="1" thickBot="1" x14ac:dyDescent="0.3">
      <c r="B44" s="67"/>
      <c r="C44" s="70"/>
      <c r="D44" s="78"/>
      <c r="E44" s="70"/>
      <c r="F44" s="70"/>
      <c r="G44" s="71"/>
    </row>
    <row r="45" spans="2:12" ht="18" customHeight="1" thickBot="1" x14ac:dyDescent="0.3">
      <c r="B45" s="55" t="s">
        <v>17</v>
      </c>
      <c r="C45" s="56"/>
      <c r="D45" s="79"/>
      <c r="E45" s="56"/>
      <c r="F45" s="56"/>
      <c r="G45" s="57">
        <f>SUM(G39:G44)</f>
        <v>367812.14750000008</v>
      </c>
      <c r="L45" s="20">
        <f>G45/G35</f>
        <v>1.2596252024404786</v>
      </c>
    </row>
    <row r="46" spans="2:12" ht="18" customHeight="1" x14ac:dyDescent="0.25">
      <c r="L46" s="20">
        <f>G35/G45</f>
        <v>0.79388694197491128</v>
      </c>
    </row>
  </sheetData>
  <sheetProtection selectLockedCells="1"/>
  <mergeCells count="1">
    <mergeCell ref="D9:E9"/>
  </mergeCells>
  <printOptions horizontalCentered="1" verticalCentered="1"/>
  <pageMargins left="0" right="0" top="0" bottom="0" header="0" footer="0"/>
  <pageSetup scale="8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46"/>
  <sheetViews>
    <sheetView showGridLines="0" topLeftCell="A16" zoomScaleNormal="100" zoomScaleSheetLayoutView="90" workbookViewId="0">
      <selection activeCell="X36" sqref="X36"/>
    </sheetView>
  </sheetViews>
  <sheetFormatPr defaultRowHeight="12.75" x14ac:dyDescent="0.25"/>
  <cols>
    <col min="1" max="1" width="9.140625" style="20"/>
    <col min="2" max="2" width="47.28515625" style="20" customWidth="1"/>
    <col min="3" max="3" width="13.28515625" style="20" customWidth="1"/>
    <col min="4" max="4" width="6.28515625" style="20" customWidth="1"/>
    <col min="5" max="7" width="15.7109375" style="20" customWidth="1"/>
    <col min="8" max="8" width="16.140625" style="20" hidden="1" customWidth="1"/>
    <col min="9" max="9" width="4.7109375" style="20" hidden="1" customWidth="1"/>
    <col min="10" max="11" width="0" style="20" hidden="1" customWidth="1"/>
    <col min="12" max="12" width="12" style="20" hidden="1" customWidth="1"/>
    <col min="13" max="13" width="0" style="20" hidden="1" customWidth="1"/>
    <col min="14" max="14" width="7.5703125" style="20" hidden="1" customWidth="1"/>
    <col min="15" max="256" width="9.140625" style="20"/>
    <col min="257" max="257" width="39.140625" style="20" customWidth="1"/>
    <col min="258" max="258" width="10.28515625" style="20" bestFit="1" customWidth="1"/>
    <col min="259" max="259" width="9.140625" style="20"/>
    <col min="260" max="263" width="13.140625" style="20" customWidth="1"/>
    <col min="264" max="264" width="11.42578125" style="20" customWidth="1"/>
    <col min="265" max="265" width="4.7109375" style="20" customWidth="1"/>
    <col min="266" max="512" width="9.140625" style="20"/>
    <col min="513" max="513" width="39.140625" style="20" customWidth="1"/>
    <col min="514" max="514" width="10.28515625" style="20" bestFit="1" customWidth="1"/>
    <col min="515" max="515" width="9.140625" style="20"/>
    <col min="516" max="519" width="13.140625" style="20" customWidth="1"/>
    <col min="520" max="520" width="11.42578125" style="20" customWidth="1"/>
    <col min="521" max="521" width="4.7109375" style="20" customWidth="1"/>
    <col min="522" max="768" width="9.140625" style="20"/>
    <col min="769" max="769" width="39.140625" style="20" customWidth="1"/>
    <col min="770" max="770" width="10.28515625" style="20" bestFit="1" customWidth="1"/>
    <col min="771" max="771" width="9.140625" style="20"/>
    <col min="772" max="775" width="13.140625" style="20" customWidth="1"/>
    <col min="776" max="776" width="11.42578125" style="20" customWidth="1"/>
    <col min="777" max="777" width="4.7109375" style="20" customWidth="1"/>
    <col min="778" max="1024" width="9.140625" style="20"/>
    <col min="1025" max="1025" width="39.140625" style="20" customWidth="1"/>
    <col min="1026" max="1026" width="10.28515625" style="20" bestFit="1" customWidth="1"/>
    <col min="1027" max="1027" width="9.140625" style="20"/>
    <col min="1028" max="1031" width="13.140625" style="20" customWidth="1"/>
    <col min="1032" max="1032" width="11.42578125" style="20" customWidth="1"/>
    <col min="1033" max="1033" width="4.7109375" style="20" customWidth="1"/>
    <col min="1034" max="1280" width="9.140625" style="20"/>
    <col min="1281" max="1281" width="39.140625" style="20" customWidth="1"/>
    <col min="1282" max="1282" width="10.28515625" style="20" bestFit="1" customWidth="1"/>
    <col min="1283" max="1283" width="9.140625" style="20"/>
    <col min="1284" max="1287" width="13.140625" style="20" customWidth="1"/>
    <col min="1288" max="1288" width="11.42578125" style="20" customWidth="1"/>
    <col min="1289" max="1289" width="4.7109375" style="20" customWidth="1"/>
    <col min="1290" max="1536" width="9.140625" style="20"/>
    <col min="1537" max="1537" width="39.140625" style="20" customWidth="1"/>
    <col min="1538" max="1538" width="10.28515625" style="20" bestFit="1" customWidth="1"/>
    <col min="1539" max="1539" width="9.140625" style="20"/>
    <col min="1540" max="1543" width="13.140625" style="20" customWidth="1"/>
    <col min="1544" max="1544" width="11.42578125" style="20" customWidth="1"/>
    <col min="1545" max="1545" width="4.7109375" style="20" customWidth="1"/>
    <col min="1546" max="1792" width="9.140625" style="20"/>
    <col min="1793" max="1793" width="39.140625" style="20" customWidth="1"/>
    <col min="1794" max="1794" width="10.28515625" style="20" bestFit="1" customWidth="1"/>
    <col min="1795" max="1795" width="9.140625" style="20"/>
    <col min="1796" max="1799" width="13.140625" style="20" customWidth="1"/>
    <col min="1800" max="1800" width="11.42578125" style="20" customWidth="1"/>
    <col min="1801" max="1801" width="4.7109375" style="20" customWidth="1"/>
    <col min="1802" max="2048" width="9.140625" style="20"/>
    <col min="2049" max="2049" width="39.140625" style="20" customWidth="1"/>
    <col min="2050" max="2050" width="10.28515625" style="20" bestFit="1" customWidth="1"/>
    <col min="2051" max="2051" width="9.140625" style="20"/>
    <col min="2052" max="2055" width="13.140625" style="20" customWidth="1"/>
    <col min="2056" max="2056" width="11.42578125" style="20" customWidth="1"/>
    <col min="2057" max="2057" width="4.7109375" style="20" customWidth="1"/>
    <col min="2058" max="2304" width="9.140625" style="20"/>
    <col min="2305" max="2305" width="39.140625" style="20" customWidth="1"/>
    <col min="2306" max="2306" width="10.28515625" style="20" bestFit="1" customWidth="1"/>
    <col min="2307" max="2307" width="9.140625" style="20"/>
    <col min="2308" max="2311" width="13.140625" style="20" customWidth="1"/>
    <col min="2312" max="2312" width="11.42578125" style="20" customWidth="1"/>
    <col min="2313" max="2313" width="4.7109375" style="20" customWidth="1"/>
    <col min="2314" max="2560" width="9.140625" style="20"/>
    <col min="2561" max="2561" width="39.140625" style="20" customWidth="1"/>
    <col min="2562" max="2562" width="10.28515625" style="20" bestFit="1" customWidth="1"/>
    <col min="2563" max="2563" width="9.140625" style="20"/>
    <col min="2564" max="2567" width="13.140625" style="20" customWidth="1"/>
    <col min="2568" max="2568" width="11.42578125" style="20" customWidth="1"/>
    <col min="2569" max="2569" width="4.7109375" style="20" customWidth="1"/>
    <col min="2570" max="2816" width="9.140625" style="20"/>
    <col min="2817" max="2817" width="39.140625" style="20" customWidth="1"/>
    <col min="2818" max="2818" width="10.28515625" style="20" bestFit="1" customWidth="1"/>
    <col min="2819" max="2819" width="9.140625" style="20"/>
    <col min="2820" max="2823" width="13.140625" style="20" customWidth="1"/>
    <col min="2824" max="2824" width="11.42578125" style="20" customWidth="1"/>
    <col min="2825" max="2825" width="4.7109375" style="20" customWidth="1"/>
    <col min="2826" max="3072" width="9.140625" style="20"/>
    <col min="3073" max="3073" width="39.140625" style="20" customWidth="1"/>
    <col min="3074" max="3074" width="10.28515625" style="20" bestFit="1" customWidth="1"/>
    <col min="3075" max="3075" width="9.140625" style="20"/>
    <col min="3076" max="3079" width="13.140625" style="20" customWidth="1"/>
    <col min="3080" max="3080" width="11.42578125" style="20" customWidth="1"/>
    <col min="3081" max="3081" width="4.7109375" style="20" customWidth="1"/>
    <col min="3082" max="3328" width="9.140625" style="20"/>
    <col min="3329" max="3329" width="39.140625" style="20" customWidth="1"/>
    <col min="3330" max="3330" width="10.28515625" style="20" bestFit="1" customWidth="1"/>
    <col min="3331" max="3331" width="9.140625" style="20"/>
    <col min="3332" max="3335" width="13.140625" style="20" customWidth="1"/>
    <col min="3336" max="3336" width="11.42578125" style="20" customWidth="1"/>
    <col min="3337" max="3337" width="4.7109375" style="20" customWidth="1"/>
    <col min="3338" max="3584" width="9.140625" style="20"/>
    <col min="3585" max="3585" width="39.140625" style="20" customWidth="1"/>
    <col min="3586" max="3586" width="10.28515625" style="20" bestFit="1" customWidth="1"/>
    <col min="3587" max="3587" width="9.140625" style="20"/>
    <col min="3588" max="3591" width="13.140625" style="20" customWidth="1"/>
    <col min="3592" max="3592" width="11.42578125" style="20" customWidth="1"/>
    <col min="3593" max="3593" width="4.7109375" style="20" customWidth="1"/>
    <col min="3594" max="3840" width="9.140625" style="20"/>
    <col min="3841" max="3841" width="39.140625" style="20" customWidth="1"/>
    <col min="3842" max="3842" width="10.28515625" style="20" bestFit="1" customWidth="1"/>
    <col min="3843" max="3843" width="9.140625" style="20"/>
    <col min="3844" max="3847" width="13.140625" style="20" customWidth="1"/>
    <col min="3848" max="3848" width="11.42578125" style="20" customWidth="1"/>
    <col min="3849" max="3849" width="4.7109375" style="20" customWidth="1"/>
    <col min="3850" max="4096" width="9.140625" style="20"/>
    <col min="4097" max="4097" width="39.140625" style="20" customWidth="1"/>
    <col min="4098" max="4098" width="10.28515625" style="20" bestFit="1" customWidth="1"/>
    <col min="4099" max="4099" width="9.140625" style="20"/>
    <col min="4100" max="4103" width="13.140625" style="20" customWidth="1"/>
    <col min="4104" max="4104" width="11.42578125" style="20" customWidth="1"/>
    <col min="4105" max="4105" width="4.7109375" style="20" customWidth="1"/>
    <col min="4106" max="4352" width="9.140625" style="20"/>
    <col min="4353" max="4353" width="39.140625" style="20" customWidth="1"/>
    <col min="4354" max="4354" width="10.28515625" style="20" bestFit="1" customWidth="1"/>
    <col min="4355" max="4355" width="9.140625" style="20"/>
    <col min="4356" max="4359" width="13.140625" style="20" customWidth="1"/>
    <col min="4360" max="4360" width="11.42578125" style="20" customWidth="1"/>
    <col min="4361" max="4361" width="4.7109375" style="20" customWidth="1"/>
    <col min="4362" max="4608" width="9.140625" style="20"/>
    <col min="4609" max="4609" width="39.140625" style="20" customWidth="1"/>
    <col min="4610" max="4610" width="10.28515625" style="20" bestFit="1" customWidth="1"/>
    <col min="4611" max="4611" width="9.140625" style="20"/>
    <col min="4612" max="4615" width="13.140625" style="20" customWidth="1"/>
    <col min="4616" max="4616" width="11.42578125" style="20" customWidth="1"/>
    <col min="4617" max="4617" width="4.7109375" style="20" customWidth="1"/>
    <col min="4618" max="4864" width="9.140625" style="20"/>
    <col min="4865" max="4865" width="39.140625" style="20" customWidth="1"/>
    <col min="4866" max="4866" width="10.28515625" style="20" bestFit="1" customWidth="1"/>
    <col min="4867" max="4867" width="9.140625" style="20"/>
    <col min="4868" max="4871" width="13.140625" style="20" customWidth="1"/>
    <col min="4872" max="4872" width="11.42578125" style="20" customWidth="1"/>
    <col min="4873" max="4873" width="4.7109375" style="20" customWidth="1"/>
    <col min="4874" max="5120" width="9.140625" style="20"/>
    <col min="5121" max="5121" width="39.140625" style="20" customWidth="1"/>
    <col min="5122" max="5122" width="10.28515625" style="20" bestFit="1" customWidth="1"/>
    <col min="5123" max="5123" width="9.140625" style="20"/>
    <col min="5124" max="5127" width="13.140625" style="20" customWidth="1"/>
    <col min="5128" max="5128" width="11.42578125" style="20" customWidth="1"/>
    <col min="5129" max="5129" width="4.7109375" style="20" customWidth="1"/>
    <col min="5130" max="5376" width="9.140625" style="20"/>
    <col min="5377" max="5377" width="39.140625" style="20" customWidth="1"/>
    <col min="5378" max="5378" width="10.28515625" style="20" bestFit="1" customWidth="1"/>
    <col min="5379" max="5379" width="9.140625" style="20"/>
    <col min="5380" max="5383" width="13.140625" style="20" customWidth="1"/>
    <col min="5384" max="5384" width="11.42578125" style="20" customWidth="1"/>
    <col min="5385" max="5385" width="4.7109375" style="20" customWidth="1"/>
    <col min="5386" max="5632" width="9.140625" style="20"/>
    <col min="5633" max="5633" width="39.140625" style="20" customWidth="1"/>
    <col min="5634" max="5634" width="10.28515625" style="20" bestFit="1" customWidth="1"/>
    <col min="5635" max="5635" width="9.140625" style="20"/>
    <col min="5636" max="5639" width="13.140625" style="20" customWidth="1"/>
    <col min="5640" max="5640" width="11.42578125" style="20" customWidth="1"/>
    <col min="5641" max="5641" width="4.7109375" style="20" customWidth="1"/>
    <col min="5642" max="5888" width="9.140625" style="20"/>
    <col min="5889" max="5889" width="39.140625" style="20" customWidth="1"/>
    <col min="5890" max="5890" width="10.28515625" style="20" bestFit="1" customWidth="1"/>
    <col min="5891" max="5891" width="9.140625" style="20"/>
    <col min="5892" max="5895" width="13.140625" style="20" customWidth="1"/>
    <col min="5896" max="5896" width="11.42578125" style="20" customWidth="1"/>
    <col min="5897" max="5897" width="4.7109375" style="20" customWidth="1"/>
    <col min="5898" max="6144" width="9.140625" style="20"/>
    <col min="6145" max="6145" width="39.140625" style="20" customWidth="1"/>
    <col min="6146" max="6146" width="10.28515625" style="20" bestFit="1" customWidth="1"/>
    <col min="6147" max="6147" width="9.140625" style="20"/>
    <col min="6148" max="6151" width="13.140625" style="20" customWidth="1"/>
    <col min="6152" max="6152" width="11.42578125" style="20" customWidth="1"/>
    <col min="6153" max="6153" width="4.7109375" style="20" customWidth="1"/>
    <col min="6154" max="6400" width="9.140625" style="20"/>
    <col min="6401" max="6401" width="39.140625" style="20" customWidth="1"/>
    <col min="6402" max="6402" width="10.28515625" style="20" bestFit="1" customWidth="1"/>
    <col min="6403" max="6403" width="9.140625" style="20"/>
    <col min="6404" max="6407" width="13.140625" style="20" customWidth="1"/>
    <col min="6408" max="6408" width="11.42578125" style="20" customWidth="1"/>
    <col min="6409" max="6409" width="4.7109375" style="20" customWidth="1"/>
    <col min="6410" max="6656" width="9.140625" style="20"/>
    <col min="6657" max="6657" width="39.140625" style="20" customWidth="1"/>
    <col min="6658" max="6658" width="10.28515625" style="20" bestFit="1" customWidth="1"/>
    <col min="6659" max="6659" width="9.140625" style="20"/>
    <col min="6660" max="6663" width="13.140625" style="20" customWidth="1"/>
    <col min="6664" max="6664" width="11.42578125" style="20" customWidth="1"/>
    <col min="6665" max="6665" width="4.7109375" style="20" customWidth="1"/>
    <col min="6666" max="6912" width="9.140625" style="20"/>
    <col min="6913" max="6913" width="39.140625" style="20" customWidth="1"/>
    <col min="6914" max="6914" width="10.28515625" style="20" bestFit="1" customWidth="1"/>
    <col min="6915" max="6915" width="9.140625" style="20"/>
    <col min="6916" max="6919" width="13.140625" style="20" customWidth="1"/>
    <col min="6920" max="6920" width="11.42578125" style="20" customWidth="1"/>
    <col min="6921" max="6921" width="4.7109375" style="20" customWidth="1"/>
    <col min="6922" max="7168" width="9.140625" style="20"/>
    <col min="7169" max="7169" width="39.140625" style="20" customWidth="1"/>
    <col min="7170" max="7170" width="10.28515625" style="20" bestFit="1" customWidth="1"/>
    <col min="7171" max="7171" width="9.140625" style="20"/>
    <col min="7172" max="7175" width="13.140625" style="20" customWidth="1"/>
    <col min="7176" max="7176" width="11.42578125" style="20" customWidth="1"/>
    <col min="7177" max="7177" width="4.7109375" style="20" customWidth="1"/>
    <col min="7178" max="7424" width="9.140625" style="20"/>
    <col min="7425" max="7425" width="39.140625" style="20" customWidth="1"/>
    <col min="7426" max="7426" width="10.28515625" style="20" bestFit="1" customWidth="1"/>
    <col min="7427" max="7427" width="9.140625" style="20"/>
    <col min="7428" max="7431" width="13.140625" style="20" customWidth="1"/>
    <col min="7432" max="7432" width="11.42578125" style="20" customWidth="1"/>
    <col min="7433" max="7433" width="4.7109375" style="20" customWidth="1"/>
    <col min="7434" max="7680" width="9.140625" style="20"/>
    <col min="7681" max="7681" width="39.140625" style="20" customWidth="1"/>
    <col min="7682" max="7682" width="10.28515625" style="20" bestFit="1" customWidth="1"/>
    <col min="7683" max="7683" width="9.140625" style="20"/>
    <col min="7684" max="7687" width="13.140625" style="20" customWidth="1"/>
    <col min="7688" max="7688" width="11.42578125" style="20" customWidth="1"/>
    <col min="7689" max="7689" width="4.7109375" style="20" customWidth="1"/>
    <col min="7690" max="7936" width="9.140625" style="20"/>
    <col min="7937" max="7937" width="39.140625" style="20" customWidth="1"/>
    <col min="7938" max="7938" width="10.28515625" style="20" bestFit="1" customWidth="1"/>
    <col min="7939" max="7939" width="9.140625" style="20"/>
    <col min="7940" max="7943" width="13.140625" style="20" customWidth="1"/>
    <col min="7944" max="7944" width="11.42578125" style="20" customWidth="1"/>
    <col min="7945" max="7945" width="4.7109375" style="20" customWidth="1"/>
    <col min="7946" max="8192" width="9.140625" style="20"/>
    <col min="8193" max="8193" width="39.140625" style="20" customWidth="1"/>
    <col min="8194" max="8194" width="10.28515625" style="20" bestFit="1" customWidth="1"/>
    <col min="8195" max="8195" width="9.140625" style="20"/>
    <col min="8196" max="8199" width="13.140625" style="20" customWidth="1"/>
    <col min="8200" max="8200" width="11.42578125" style="20" customWidth="1"/>
    <col min="8201" max="8201" width="4.7109375" style="20" customWidth="1"/>
    <col min="8202" max="8448" width="9.140625" style="20"/>
    <col min="8449" max="8449" width="39.140625" style="20" customWidth="1"/>
    <col min="8450" max="8450" width="10.28515625" style="20" bestFit="1" customWidth="1"/>
    <col min="8451" max="8451" width="9.140625" style="20"/>
    <col min="8452" max="8455" width="13.140625" style="20" customWidth="1"/>
    <col min="8456" max="8456" width="11.42578125" style="20" customWidth="1"/>
    <col min="8457" max="8457" width="4.7109375" style="20" customWidth="1"/>
    <col min="8458" max="8704" width="9.140625" style="20"/>
    <col min="8705" max="8705" width="39.140625" style="20" customWidth="1"/>
    <col min="8706" max="8706" width="10.28515625" style="20" bestFit="1" customWidth="1"/>
    <col min="8707" max="8707" width="9.140625" style="20"/>
    <col min="8708" max="8711" width="13.140625" style="20" customWidth="1"/>
    <col min="8712" max="8712" width="11.42578125" style="20" customWidth="1"/>
    <col min="8713" max="8713" width="4.7109375" style="20" customWidth="1"/>
    <col min="8714" max="8960" width="9.140625" style="20"/>
    <col min="8961" max="8961" width="39.140625" style="20" customWidth="1"/>
    <col min="8962" max="8962" width="10.28515625" style="20" bestFit="1" customWidth="1"/>
    <col min="8963" max="8963" width="9.140625" style="20"/>
    <col min="8964" max="8967" width="13.140625" style="20" customWidth="1"/>
    <col min="8968" max="8968" width="11.42578125" style="20" customWidth="1"/>
    <col min="8969" max="8969" width="4.7109375" style="20" customWidth="1"/>
    <col min="8970" max="9216" width="9.140625" style="20"/>
    <col min="9217" max="9217" width="39.140625" style="20" customWidth="1"/>
    <col min="9218" max="9218" width="10.28515625" style="20" bestFit="1" customWidth="1"/>
    <col min="9219" max="9219" width="9.140625" style="20"/>
    <col min="9220" max="9223" width="13.140625" style="20" customWidth="1"/>
    <col min="9224" max="9224" width="11.42578125" style="20" customWidth="1"/>
    <col min="9225" max="9225" width="4.7109375" style="20" customWidth="1"/>
    <col min="9226" max="9472" width="9.140625" style="20"/>
    <col min="9473" max="9473" width="39.140625" style="20" customWidth="1"/>
    <col min="9474" max="9474" width="10.28515625" style="20" bestFit="1" customWidth="1"/>
    <col min="9475" max="9475" width="9.140625" style="20"/>
    <col min="9476" max="9479" width="13.140625" style="20" customWidth="1"/>
    <col min="9480" max="9480" width="11.42578125" style="20" customWidth="1"/>
    <col min="9481" max="9481" width="4.7109375" style="20" customWidth="1"/>
    <col min="9482" max="9728" width="9.140625" style="20"/>
    <col min="9729" max="9729" width="39.140625" style="20" customWidth="1"/>
    <col min="9730" max="9730" width="10.28515625" style="20" bestFit="1" customWidth="1"/>
    <col min="9731" max="9731" width="9.140625" style="20"/>
    <col min="9732" max="9735" width="13.140625" style="20" customWidth="1"/>
    <col min="9736" max="9736" width="11.42578125" style="20" customWidth="1"/>
    <col min="9737" max="9737" width="4.7109375" style="20" customWidth="1"/>
    <col min="9738" max="9984" width="9.140625" style="20"/>
    <col min="9985" max="9985" width="39.140625" style="20" customWidth="1"/>
    <col min="9986" max="9986" width="10.28515625" style="20" bestFit="1" customWidth="1"/>
    <col min="9987" max="9987" width="9.140625" style="20"/>
    <col min="9988" max="9991" width="13.140625" style="20" customWidth="1"/>
    <col min="9992" max="9992" width="11.42578125" style="20" customWidth="1"/>
    <col min="9993" max="9993" width="4.7109375" style="20" customWidth="1"/>
    <col min="9994" max="10240" width="9.140625" style="20"/>
    <col min="10241" max="10241" width="39.140625" style="20" customWidth="1"/>
    <col min="10242" max="10242" width="10.28515625" style="20" bestFit="1" customWidth="1"/>
    <col min="10243" max="10243" width="9.140625" style="20"/>
    <col min="10244" max="10247" width="13.140625" style="20" customWidth="1"/>
    <col min="10248" max="10248" width="11.42578125" style="20" customWidth="1"/>
    <col min="10249" max="10249" width="4.7109375" style="20" customWidth="1"/>
    <col min="10250" max="10496" width="9.140625" style="20"/>
    <col min="10497" max="10497" width="39.140625" style="20" customWidth="1"/>
    <col min="10498" max="10498" width="10.28515625" style="20" bestFit="1" customWidth="1"/>
    <col min="10499" max="10499" width="9.140625" style="20"/>
    <col min="10500" max="10503" width="13.140625" style="20" customWidth="1"/>
    <col min="10504" max="10504" width="11.42578125" style="20" customWidth="1"/>
    <col min="10505" max="10505" width="4.7109375" style="20" customWidth="1"/>
    <col min="10506" max="10752" width="9.140625" style="20"/>
    <col min="10753" max="10753" width="39.140625" style="20" customWidth="1"/>
    <col min="10754" max="10754" width="10.28515625" style="20" bestFit="1" customWidth="1"/>
    <col min="10755" max="10755" width="9.140625" style="20"/>
    <col min="10756" max="10759" width="13.140625" style="20" customWidth="1"/>
    <col min="10760" max="10760" width="11.42578125" style="20" customWidth="1"/>
    <col min="10761" max="10761" width="4.7109375" style="20" customWidth="1"/>
    <col min="10762" max="11008" width="9.140625" style="20"/>
    <col min="11009" max="11009" width="39.140625" style="20" customWidth="1"/>
    <col min="11010" max="11010" width="10.28515625" style="20" bestFit="1" customWidth="1"/>
    <col min="11011" max="11011" width="9.140625" style="20"/>
    <col min="11012" max="11015" width="13.140625" style="20" customWidth="1"/>
    <col min="11016" max="11016" width="11.42578125" style="20" customWidth="1"/>
    <col min="11017" max="11017" width="4.7109375" style="20" customWidth="1"/>
    <col min="11018" max="11264" width="9.140625" style="20"/>
    <col min="11265" max="11265" width="39.140625" style="20" customWidth="1"/>
    <col min="11266" max="11266" width="10.28515625" style="20" bestFit="1" customWidth="1"/>
    <col min="11267" max="11267" width="9.140625" style="20"/>
    <col min="11268" max="11271" width="13.140625" style="20" customWidth="1"/>
    <col min="11272" max="11272" width="11.42578125" style="20" customWidth="1"/>
    <col min="11273" max="11273" width="4.7109375" style="20" customWidth="1"/>
    <col min="11274" max="11520" width="9.140625" style="20"/>
    <col min="11521" max="11521" width="39.140625" style="20" customWidth="1"/>
    <col min="11522" max="11522" width="10.28515625" style="20" bestFit="1" customWidth="1"/>
    <col min="11523" max="11523" width="9.140625" style="20"/>
    <col min="11524" max="11527" width="13.140625" style="20" customWidth="1"/>
    <col min="11528" max="11528" width="11.42578125" style="20" customWidth="1"/>
    <col min="11529" max="11529" width="4.7109375" style="20" customWidth="1"/>
    <col min="11530" max="11776" width="9.140625" style="20"/>
    <col min="11777" max="11777" width="39.140625" style="20" customWidth="1"/>
    <col min="11778" max="11778" width="10.28515625" style="20" bestFit="1" customWidth="1"/>
    <col min="11779" max="11779" width="9.140625" style="20"/>
    <col min="11780" max="11783" width="13.140625" style="20" customWidth="1"/>
    <col min="11784" max="11784" width="11.42578125" style="20" customWidth="1"/>
    <col min="11785" max="11785" width="4.7109375" style="20" customWidth="1"/>
    <col min="11786" max="12032" width="9.140625" style="20"/>
    <col min="12033" max="12033" width="39.140625" style="20" customWidth="1"/>
    <col min="12034" max="12034" width="10.28515625" style="20" bestFit="1" customWidth="1"/>
    <col min="12035" max="12035" width="9.140625" style="20"/>
    <col min="12036" max="12039" width="13.140625" style="20" customWidth="1"/>
    <col min="12040" max="12040" width="11.42578125" style="20" customWidth="1"/>
    <col min="12041" max="12041" width="4.7109375" style="20" customWidth="1"/>
    <col min="12042" max="12288" width="9.140625" style="20"/>
    <col min="12289" max="12289" width="39.140625" style="20" customWidth="1"/>
    <col min="12290" max="12290" width="10.28515625" style="20" bestFit="1" customWidth="1"/>
    <col min="12291" max="12291" width="9.140625" style="20"/>
    <col min="12292" max="12295" width="13.140625" style="20" customWidth="1"/>
    <col min="12296" max="12296" width="11.42578125" style="20" customWidth="1"/>
    <col min="12297" max="12297" width="4.7109375" style="20" customWidth="1"/>
    <col min="12298" max="12544" width="9.140625" style="20"/>
    <col min="12545" max="12545" width="39.140625" style="20" customWidth="1"/>
    <col min="12546" max="12546" width="10.28515625" style="20" bestFit="1" customWidth="1"/>
    <col min="12547" max="12547" width="9.140625" style="20"/>
    <col min="12548" max="12551" width="13.140625" style="20" customWidth="1"/>
    <col min="12552" max="12552" width="11.42578125" style="20" customWidth="1"/>
    <col min="12553" max="12553" width="4.7109375" style="20" customWidth="1"/>
    <col min="12554" max="12800" width="9.140625" style="20"/>
    <col min="12801" max="12801" width="39.140625" style="20" customWidth="1"/>
    <col min="12802" max="12802" width="10.28515625" style="20" bestFit="1" customWidth="1"/>
    <col min="12803" max="12803" width="9.140625" style="20"/>
    <col min="12804" max="12807" width="13.140625" style="20" customWidth="1"/>
    <col min="12808" max="12808" width="11.42578125" style="20" customWidth="1"/>
    <col min="12809" max="12809" width="4.7109375" style="20" customWidth="1"/>
    <col min="12810" max="13056" width="9.140625" style="20"/>
    <col min="13057" max="13057" width="39.140625" style="20" customWidth="1"/>
    <col min="13058" max="13058" width="10.28515625" style="20" bestFit="1" customWidth="1"/>
    <col min="13059" max="13059" width="9.140625" style="20"/>
    <col min="13060" max="13063" width="13.140625" style="20" customWidth="1"/>
    <col min="13064" max="13064" width="11.42578125" style="20" customWidth="1"/>
    <col min="13065" max="13065" width="4.7109375" style="20" customWidth="1"/>
    <col min="13066" max="13312" width="9.140625" style="20"/>
    <col min="13313" max="13313" width="39.140625" style="20" customWidth="1"/>
    <col min="13314" max="13314" width="10.28515625" style="20" bestFit="1" customWidth="1"/>
    <col min="13315" max="13315" width="9.140625" style="20"/>
    <col min="13316" max="13319" width="13.140625" style="20" customWidth="1"/>
    <col min="13320" max="13320" width="11.42578125" style="20" customWidth="1"/>
    <col min="13321" max="13321" width="4.7109375" style="20" customWidth="1"/>
    <col min="13322" max="13568" width="9.140625" style="20"/>
    <col min="13569" max="13569" width="39.140625" style="20" customWidth="1"/>
    <col min="13570" max="13570" width="10.28515625" style="20" bestFit="1" customWidth="1"/>
    <col min="13571" max="13571" width="9.140625" style="20"/>
    <col min="13572" max="13575" width="13.140625" style="20" customWidth="1"/>
    <col min="13576" max="13576" width="11.42578125" style="20" customWidth="1"/>
    <col min="13577" max="13577" width="4.7109375" style="20" customWidth="1"/>
    <col min="13578" max="13824" width="9.140625" style="20"/>
    <col min="13825" max="13825" width="39.140625" style="20" customWidth="1"/>
    <col min="13826" max="13826" width="10.28515625" style="20" bestFit="1" customWidth="1"/>
    <col min="13827" max="13827" width="9.140625" style="20"/>
    <col min="13828" max="13831" width="13.140625" style="20" customWidth="1"/>
    <col min="13832" max="13832" width="11.42578125" style="20" customWidth="1"/>
    <col min="13833" max="13833" width="4.7109375" style="20" customWidth="1"/>
    <col min="13834" max="14080" width="9.140625" style="20"/>
    <col min="14081" max="14081" width="39.140625" style="20" customWidth="1"/>
    <col min="14082" max="14082" width="10.28515625" style="20" bestFit="1" customWidth="1"/>
    <col min="14083" max="14083" width="9.140625" style="20"/>
    <col min="14084" max="14087" width="13.140625" style="20" customWidth="1"/>
    <col min="14088" max="14088" width="11.42578125" style="20" customWidth="1"/>
    <col min="14089" max="14089" width="4.7109375" style="20" customWidth="1"/>
    <col min="14090" max="14336" width="9.140625" style="20"/>
    <col min="14337" max="14337" width="39.140625" style="20" customWidth="1"/>
    <col min="14338" max="14338" width="10.28515625" style="20" bestFit="1" customWidth="1"/>
    <col min="14339" max="14339" width="9.140625" style="20"/>
    <col min="14340" max="14343" width="13.140625" style="20" customWidth="1"/>
    <col min="14344" max="14344" width="11.42578125" style="20" customWidth="1"/>
    <col min="14345" max="14345" width="4.7109375" style="20" customWidth="1"/>
    <col min="14346" max="14592" width="9.140625" style="20"/>
    <col min="14593" max="14593" width="39.140625" style="20" customWidth="1"/>
    <col min="14594" max="14594" width="10.28515625" style="20" bestFit="1" customWidth="1"/>
    <col min="14595" max="14595" width="9.140625" style="20"/>
    <col min="14596" max="14599" width="13.140625" style="20" customWidth="1"/>
    <col min="14600" max="14600" width="11.42578125" style="20" customWidth="1"/>
    <col min="14601" max="14601" width="4.7109375" style="20" customWidth="1"/>
    <col min="14602" max="14848" width="9.140625" style="20"/>
    <col min="14849" max="14849" width="39.140625" style="20" customWidth="1"/>
    <col min="14850" max="14850" width="10.28515625" style="20" bestFit="1" customWidth="1"/>
    <col min="14851" max="14851" width="9.140625" style="20"/>
    <col min="14852" max="14855" width="13.140625" style="20" customWidth="1"/>
    <col min="14856" max="14856" width="11.42578125" style="20" customWidth="1"/>
    <col min="14857" max="14857" width="4.7109375" style="20" customWidth="1"/>
    <col min="14858" max="15104" width="9.140625" style="20"/>
    <col min="15105" max="15105" width="39.140625" style="20" customWidth="1"/>
    <col min="15106" max="15106" width="10.28515625" style="20" bestFit="1" customWidth="1"/>
    <col min="15107" max="15107" width="9.140625" style="20"/>
    <col min="15108" max="15111" width="13.140625" style="20" customWidth="1"/>
    <col min="15112" max="15112" width="11.42578125" style="20" customWidth="1"/>
    <col min="15113" max="15113" width="4.7109375" style="20" customWidth="1"/>
    <col min="15114" max="15360" width="9.140625" style="20"/>
    <col min="15361" max="15361" width="39.140625" style="20" customWidth="1"/>
    <col min="15362" max="15362" width="10.28515625" style="20" bestFit="1" customWidth="1"/>
    <col min="15363" max="15363" width="9.140625" style="20"/>
    <col min="15364" max="15367" width="13.140625" style="20" customWidth="1"/>
    <col min="15368" max="15368" width="11.42578125" style="20" customWidth="1"/>
    <col min="15369" max="15369" width="4.7109375" style="20" customWidth="1"/>
    <col min="15370" max="15616" width="9.140625" style="20"/>
    <col min="15617" max="15617" width="39.140625" style="20" customWidth="1"/>
    <col min="15618" max="15618" width="10.28515625" style="20" bestFit="1" customWidth="1"/>
    <col min="15619" max="15619" width="9.140625" style="20"/>
    <col min="15620" max="15623" width="13.140625" style="20" customWidth="1"/>
    <col min="15624" max="15624" width="11.42578125" style="20" customWidth="1"/>
    <col min="15625" max="15625" width="4.7109375" style="20" customWidth="1"/>
    <col min="15626" max="15872" width="9.140625" style="20"/>
    <col min="15873" max="15873" width="39.140625" style="20" customWidth="1"/>
    <col min="15874" max="15874" width="10.28515625" style="20" bestFit="1" customWidth="1"/>
    <col min="15875" max="15875" width="9.140625" style="20"/>
    <col min="15876" max="15879" width="13.140625" style="20" customWidth="1"/>
    <col min="15880" max="15880" width="11.42578125" style="20" customWidth="1"/>
    <col min="15881" max="15881" width="4.7109375" style="20" customWidth="1"/>
    <col min="15882" max="16128" width="9.140625" style="20"/>
    <col min="16129" max="16129" width="39.140625" style="20" customWidth="1"/>
    <col min="16130" max="16130" width="10.28515625" style="20" bestFit="1" customWidth="1"/>
    <col min="16131" max="16131" width="9.140625" style="20"/>
    <col min="16132" max="16135" width="13.140625" style="20" customWidth="1"/>
    <col min="16136" max="16136" width="11.42578125" style="20" customWidth="1"/>
    <col min="16137" max="16137" width="4.7109375" style="20" customWidth="1"/>
    <col min="16138" max="16384" width="9.140625" style="20"/>
  </cols>
  <sheetData>
    <row r="2" spans="2:14" ht="39.75" customHeight="1" x14ac:dyDescent="0.25">
      <c r="B2" s="21" t="s">
        <v>18</v>
      </c>
    </row>
    <row r="3" spans="2:14" ht="18.75" customHeight="1" x14ac:dyDescent="0.25">
      <c r="C3" s="22" t="s">
        <v>0</v>
      </c>
      <c r="D3" s="23" t="s">
        <v>27</v>
      </c>
      <c r="E3" s="23"/>
      <c r="F3" s="24" t="s">
        <v>31</v>
      </c>
      <c r="G3" s="23"/>
    </row>
    <row r="4" spans="2:14" ht="18.75" customHeight="1" x14ac:dyDescent="0.25">
      <c r="C4" s="25" t="s">
        <v>2</v>
      </c>
      <c r="D4" s="23" t="s">
        <v>28</v>
      </c>
      <c r="E4" s="23"/>
      <c r="F4" s="26" t="s">
        <v>58</v>
      </c>
      <c r="G4" s="23"/>
    </row>
    <row r="5" spans="2:14" ht="18.75" customHeight="1" x14ac:dyDescent="0.25">
      <c r="C5" s="27"/>
      <c r="D5" s="23" t="s">
        <v>29</v>
      </c>
      <c r="E5" s="23"/>
      <c r="F5" s="26" t="s">
        <v>2</v>
      </c>
      <c r="G5" s="28"/>
    </row>
    <row r="6" spans="2:14" ht="18.75" customHeight="1" x14ac:dyDescent="0.25">
      <c r="C6" s="25" t="s">
        <v>19</v>
      </c>
      <c r="D6" s="23" t="s">
        <v>103</v>
      </c>
      <c r="E6" s="23"/>
      <c r="F6" s="29"/>
      <c r="G6" s="23"/>
    </row>
    <row r="7" spans="2:14" ht="18.75" customHeight="1" x14ac:dyDescent="0.25">
      <c r="C7" s="25" t="s">
        <v>20</v>
      </c>
      <c r="D7" s="23" t="s">
        <v>30</v>
      </c>
      <c r="E7" s="23"/>
      <c r="F7" s="29"/>
      <c r="G7" s="23"/>
    </row>
    <row r="8" spans="2:14" ht="18.75" customHeight="1" x14ac:dyDescent="0.25">
      <c r="C8" s="25" t="s">
        <v>4</v>
      </c>
      <c r="D8" s="23" t="s">
        <v>72</v>
      </c>
      <c r="E8" s="23"/>
      <c r="F8" s="24" t="s">
        <v>1</v>
      </c>
      <c r="G8" s="23"/>
    </row>
    <row r="9" spans="2:14" ht="18.75" customHeight="1" x14ac:dyDescent="0.25">
      <c r="C9" s="25" t="s">
        <v>57</v>
      </c>
      <c r="D9" s="99">
        <v>8359</v>
      </c>
      <c r="E9" s="100"/>
      <c r="F9" s="24" t="s">
        <v>3</v>
      </c>
      <c r="G9" s="30">
        <v>41948</v>
      </c>
    </row>
    <row r="10" spans="2:14" ht="13.5" thickBot="1" x14ac:dyDescent="0.3">
      <c r="J10" s="20">
        <v>0.66700000000000004</v>
      </c>
    </row>
    <row r="11" spans="2:14" s="35" customFormat="1" ht="45.75" customHeight="1" x14ac:dyDescent="0.25">
      <c r="B11" s="31" t="s">
        <v>5</v>
      </c>
      <c r="C11" s="32" t="s">
        <v>6</v>
      </c>
      <c r="D11" s="33" t="s">
        <v>7</v>
      </c>
      <c r="E11" s="34" t="s">
        <v>55</v>
      </c>
      <c r="F11" s="34" t="s">
        <v>56</v>
      </c>
      <c r="G11" s="34" t="s">
        <v>17</v>
      </c>
      <c r="J11" s="36" t="s">
        <v>62</v>
      </c>
      <c r="K11" s="37"/>
      <c r="L11" s="37" t="s">
        <v>55</v>
      </c>
      <c r="M11" s="38"/>
      <c r="N11" s="38" t="s">
        <v>56</v>
      </c>
    </row>
    <row r="12" spans="2:14" ht="18" customHeight="1" x14ac:dyDescent="0.25">
      <c r="B12" s="39" t="s">
        <v>75</v>
      </c>
      <c r="C12" s="93">
        <v>1</v>
      </c>
      <c r="D12" s="41"/>
      <c r="E12" s="80"/>
      <c r="F12" s="80">
        <f>18000*J10</f>
        <v>12006</v>
      </c>
      <c r="G12" s="43">
        <f>SUM(E12:F12)</f>
        <v>12006</v>
      </c>
      <c r="J12" s="44">
        <f t="shared" ref="J12:J17" si="0">G12/C12</f>
        <v>12006</v>
      </c>
      <c r="K12" s="45">
        <f t="shared" ref="K12:K17" si="1">E12/G12</f>
        <v>0</v>
      </c>
      <c r="L12" s="46">
        <f t="shared" ref="L12:L17" si="2">K12*J12</f>
        <v>0</v>
      </c>
      <c r="M12" s="47">
        <f t="shared" ref="M12:M17" si="3">F12/G12</f>
        <v>1</v>
      </c>
      <c r="N12" s="48">
        <f t="shared" ref="N12:N17" si="4">M12*J12</f>
        <v>12006</v>
      </c>
    </row>
    <row r="13" spans="2:14" ht="18" customHeight="1" x14ac:dyDescent="0.25">
      <c r="B13" s="39" t="s">
        <v>76</v>
      </c>
      <c r="C13" s="93">
        <v>1</v>
      </c>
      <c r="D13" s="41"/>
      <c r="E13" s="80">
        <f>103640*J10</f>
        <v>69127.88</v>
      </c>
      <c r="F13" s="80"/>
      <c r="G13" s="43">
        <f>SUM(E13:F13)</f>
        <v>69127.88</v>
      </c>
      <c r="H13" s="50" t="s">
        <v>64</v>
      </c>
      <c r="J13" s="51">
        <f t="shared" si="0"/>
        <v>69127.88</v>
      </c>
      <c r="K13" s="45">
        <f t="shared" si="1"/>
        <v>1</v>
      </c>
      <c r="L13" s="52">
        <f t="shared" si="2"/>
        <v>69127.88</v>
      </c>
      <c r="M13" s="47">
        <f t="shared" si="3"/>
        <v>0</v>
      </c>
      <c r="N13" s="53">
        <f t="shared" si="4"/>
        <v>0</v>
      </c>
    </row>
    <row r="14" spans="2:14" ht="18" customHeight="1" x14ac:dyDescent="0.25">
      <c r="B14" s="39" t="s">
        <v>77</v>
      </c>
      <c r="C14" s="93"/>
      <c r="D14" s="41"/>
      <c r="E14" s="80"/>
      <c r="F14" s="80">
        <f>57000*J10</f>
        <v>38019</v>
      </c>
      <c r="G14" s="43">
        <f>SUM(E14:F14)</f>
        <v>38019</v>
      </c>
      <c r="J14" s="51" t="e">
        <f t="shared" si="0"/>
        <v>#DIV/0!</v>
      </c>
      <c r="K14" s="45">
        <f t="shared" si="1"/>
        <v>0</v>
      </c>
      <c r="L14" s="52" t="e">
        <f t="shared" si="2"/>
        <v>#DIV/0!</v>
      </c>
      <c r="M14" s="47">
        <f t="shared" si="3"/>
        <v>1</v>
      </c>
      <c r="N14" s="53" t="e">
        <f t="shared" si="4"/>
        <v>#DIV/0!</v>
      </c>
    </row>
    <row r="15" spans="2:14" ht="18" customHeight="1" x14ac:dyDescent="0.25">
      <c r="B15" s="39" t="s">
        <v>78</v>
      </c>
      <c r="C15" s="93"/>
      <c r="D15" s="41"/>
      <c r="E15" s="80">
        <f>21537*J10</f>
        <v>14365.179</v>
      </c>
      <c r="F15" s="80"/>
      <c r="G15" s="43">
        <f t="shared" ref="G15:G32" si="5">SUM(E15:F15)</f>
        <v>14365.179</v>
      </c>
      <c r="J15" s="51" t="e">
        <f t="shared" si="0"/>
        <v>#DIV/0!</v>
      </c>
      <c r="K15" s="45">
        <f t="shared" si="1"/>
        <v>1</v>
      </c>
      <c r="L15" s="52" t="e">
        <f t="shared" si="2"/>
        <v>#DIV/0!</v>
      </c>
      <c r="M15" s="47">
        <f t="shared" si="3"/>
        <v>0</v>
      </c>
      <c r="N15" s="53" t="e">
        <f t="shared" si="4"/>
        <v>#DIV/0!</v>
      </c>
    </row>
    <row r="16" spans="2:14" ht="18" customHeight="1" x14ac:dyDescent="0.25">
      <c r="B16" s="39" t="s">
        <v>79</v>
      </c>
      <c r="C16" s="93"/>
      <c r="D16" s="41"/>
      <c r="E16" s="80"/>
      <c r="F16" s="80">
        <f>6500*J10</f>
        <v>4335.5</v>
      </c>
      <c r="G16" s="43">
        <f t="shared" si="5"/>
        <v>4335.5</v>
      </c>
      <c r="J16" s="51" t="e">
        <f t="shared" si="0"/>
        <v>#DIV/0!</v>
      </c>
      <c r="K16" s="45">
        <f t="shared" si="1"/>
        <v>0</v>
      </c>
      <c r="L16" s="52" t="e">
        <f t="shared" si="2"/>
        <v>#DIV/0!</v>
      </c>
      <c r="M16" s="47">
        <f t="shared" si="3"/>
        <v>1</v>
      </c>
      <c r="N16" s="53" t="e">
        <f t="shared" si="4"/>
        <v>#DIV/0!</v>
      </c>
    </row>
    <row r="17" spans="2:14" ht="18" customHeight="1" x14ac:dyDescent="0.25">
      <c r="B17" s="39" t="s">
        <v>80</v>
      </c>
      <c r="C17" s="93"/>
      <c r="D17" s="41"/>
      <c r="E17" s="80">
        <f>6100*J10</f>
        <v>4068.7000000000003</v>
      </c>
      <c r="F17" s="80"/>
      <c r="G17" s="43">
        <f t="shared" si="5"/>
        <v>4068.7000000000003</v>
      </c>
      <c r="J17" s="51" t="e">
        <f t="shared" si="0"/>
        <v>#DIV/0!</v>
      </c>
      <c r="K17" s="45">
        <f t="shared" si="1"/>
        <v>1</v>
      </c>
      <c r="L17" s="52" t="e">
        <f t="shared" si="2"/>
        <v>#DIV/0!</v>
      </c>
      <c r="M17" s="47">
        <f t="shared" si="3"/>
        <v>0</v>
      </c>
      <c r="N17" s="53" t="e">
        <f t="shared" si="4"/>
        <v>#DIV/0!</v>
      </c>
    </row>
    <row r="18" spans="2:14" ht="18" customHeight="1" x14ac:dyDescent="0.25">
      <c r="B18" s="39" t="s">
        <v>81</v>
      </c>
      <c r="C18" s="93"/>
      <c r="D18" s="41"/>
      <c r="E18" s="80"/>
      <c r="F18" s="80">
        <f>2700*J10</f>
        <v>1800.9</v>
      </c>
      <c r="G18" s="43">
        <f t="shared" si="5"/>
        <v>1800.9</v>
      </c>
      <c r="H18" s="50" t="s">
        <v>65</v>
      </c>
      <c r="J18" s="51" t="e">
        <f>G18/C18</f>
        <v>#DIV/0!</v>
      </c>
      <c r="K18" s="45">
        <f>E18/G18</f>
        <v>0</v>
      </c>
      <c r="L18" s="52" t="e">
        <f>K18*J18</f>
        <v>#DIV/0!</v>
      </c>
      <c r="M18" s="47">
        <f>F18/G18</f>
        <v>1</v>
      </c>
      <c r="N18" s="53" t="e">
        <f>M18*J18</f>
        <v>#DIV/0!</v>
      </c>
    </row>
    <row r="19" spans="2:14" ht="18" customHeight="1" x14ac:dyDescent="0.25">
      <c r="B19" s="39" t="s">
        <v>83</v>
      </c>
      <c r="C19" s="95"/>
      <c r="D19" s="96"/>
      <c r="E19" s="80">
        <f>30186*J10</f>
        <v>20134.062000000002</v>
      </c>
      <c r="F19" s="80"/>
      <c r="G19" s="43">
        <f t="shared" si="5"/>
        <v>20134.062000000002</v>
      </c>
      <c r="H19" s="50" t="s">
        <v>65</v>
      </c>
      <c r="J19" s="51" t="e">
        <f t="shared" ref="J19:J20" si="6">G19/C19</f>
        <v>#DIV/0!</v>
      </c>
      <c r="K19" s="45">
        <f t="shared" ref="K19:K20" si="7">E19/G19</f>
        <v>1</v>
      </c>
      <c r="L19" s="52" t="e">
        <f t="shared" ref="L19:L20" si="8">K19*J19</f>
        <v>#DIV/0!</v>
      </c>
      <c r="M19" s="47">
        <f t="shared" ref="M19:M20" si="9">F19/G19</f>
        <v>0</v>
      </c>
      <c r="N19" s="53" t="e">
        <f t="shared" ref="N19:N20" si="10">M19*J19</f>
        <v>#DIV/0!</v>
      </c>
    </row>
    <row r="20" spans="2:14" ht="18" customHeight="1" x14ac:dyDescent="0.25">
      <c r="B20" s="39" t="s">
        <v>82</v>
      </c>
      <c r="C20" s="95"/>
      <c r="D20" s="96"/>
      <c r="E20" s="80"/>
      <c r="F20" s="80">
        <f>8800*J10</f>
        <v>5869.6</v>
      </c>
      <c r="G20" s="43">
        <f t="shared" si="5"/>
        <v>5869.6</v>
      </c>
      <c r="H20" s="50" t="s">
        <v>65</v>
      </c>
      <c r="J20" s="44" t="e">
        <f t="shared" si="6"/>
        <v>#DIV/0!</v>
      </c>
      <c r="K20" s="45">
        <f t="shared" si="7"/>
        <v>0</v>
      </c>
      <c r="L20" s="46" t="e">
        <f t="shared" si="8"/>
        <v>#DIV/0!</v>
      </c>
      <c r="M20" s="47">
        <f t="shared" si="9"/>
        <v>1</v>
      </c>
      <c r="N20" s="48" t="e">
        <f t="shared" si="10"/>
        <v>#DIV/0!</v>
      </c>
    </row>
    <row r="21" spans="2:14" ht="18" customHeight="1" x14ac:dyDescent="0.25">
      <c r="B21" s="39" t="s">
        <v>84</v>
      </c>
      <c r="C21" s="93"/>
      <c r="D21" s="41"/>
      <c r="E21" s="80">
        <f>7020*J10</f>
        <v>4682.34</v>
      </c>
      <c r="F21" s="80"/>
      <c r="G21" s="43">
        <f t="shared" si="5"/>
        <v>4682.34</v>
      </c>
    </row>
    <row r="22" spans="2:14" ht="18" customHeight="1" x14ac:dyDescent="0.25">
      <c r="B22" s="39" t="s">
        <v>85</v>
      </c>
      <c r="C22" s="93"/>
      <c r="D22" s="41"/>
      <c r="E22" s="80"/>
      <c r="F22" s="80">
        <f>3000*J10</f>
        <v>2001</v>
      </c>
      <c r="G22" s="43">
        <f t="shared" si="5"/>
        <v>2001</v>
      </c>
    </row>
    <row r="23" spans="2:14" ht="18" customHeight="1" x14ac:dyDescent="0.25">
      <c r="B23" s="39" t="s">
        <v>86</v>
      </c>
      <c r="C23" s="93"/>
      <c r="D23" s="41"/>
      <c r="E23" s="80">
        <f>50500*J10</f>
        <v>33683.5</v>
      </c>
      <c r="F23" s="80"/>
      <c r="G23" s="43">
        <f t="shared" si="5"/>
        <v>33683.5</v>
      </c>
    </row>
    <row r="24" spans="2:14" ht="18" customHeight="1" x14ac:dyDescent="0.25">
      <c r="B24" s="39" t="s">
        <v>87</v>
      </c>
      <c r="C24" s="93"/>
      <c r="D24" s="41"/>
      <c r="E24" s="80"/>
      <c r="F24" s="80">
        <f>46000*J10</f>
        <v>30682</v>
      </c>
      <c r="G24" s="43">
        <f t="shared" si="5"/>
        <v>30682</v>
      </c>
    </row>
    <row r="25" spans="2:14" ht="18" customHeight="1" x14ac:dyDescent="0.25">
      <c r="B25" s="94" t="s">
        <v>88</v>
      </c>
      <c r="C25" s="93"/>
      <c r="D25" s="41"/>
      <c r="E25" s="49"/>
      <c r="F25" s="49"/>
      <c r="G25" s="43"/>
      <c r="H25" s="20">
        <v>500</v>
      </c>
      <c r="J25" s="20">
        <f>G25/H25</f>
        <v>0</v>
      </c>
    </row>
    <row r="26" spans="2:14" ht="18" customHeight="1" x14ac:dyDescent="0.25">
      <c r="B26" s="94" t="s">
        <v>89</v>
      </c>
      <c r="C26" s="93"/>
      <c r="D26" s="41"/>
      <c r="E26" s="49"/>
      <c r="F26" s="49"/>
      <c r="G26" s="43"/>
      <c r="H26" s="20">
        <v>500</v>
      </c>
      <c r="J26" s="20">
        <f>G26/H26</f>
        <v>0</v>
      </c>
    </row>
    <row r="27" spans="2:14" ht="18" customHeight="1" x14ac:dyDescent="0.25">
      <c r="B27" s="39" t="s">
        <v>91</v>
      </c>
      <c r="C27" s="40"/>
      <c r="D27" s="41"/>
      <c r="E27" s="42">
        <f>9700*J10</f>
        <v>6469.9000000000005</v>
      </c>
      <c r="F27" s="42"/>
      <c r="G27" s="43">
        <f t="shared" si="5"/>
        <v>6469.9000000000005</v>
      </c>
      <c r="J27" s="44"/>
    </row>
    <row r="28" spans="2:14" ht="18" customHeight="1" x14ac:dyDescent="0.25">
      <c r="B28" s="39" t="s">
        <v>90</v>
      </c>
      <c r="C28" s="40"/>
      <c r="D28" s="41"/>
      <c r="E28" s="42"/>
      <c r="F28" s="42">
        <f>5500*J10</f>
        <v>3668.5</v>
      </c>
      <c r="G28" s="43">
        <f t="shared" si="5"/>
        <v>3668.5</v>
      </c>
    </row>
    <row r="29" spans="2:14" ht="18" customHeight="1" x14ac:dyDescent="0.25">
      <c r="B29" s="54" t="s">
        <v>92</v>
      </c>
      <c r="C29" s="40"/>
      <c r="D29" s="41"/>
      <c r="E29" s="42"/>
      <c r="F29" s="42">
        <f>5600*J10</f>
        <v>3735.2000000000003</v>
      </c>
      <c r="G29" s="43">
        <f t="shared" si="5"/>
        <v>3735.2000000000003</v>
      </c>
    </row>
    <row r="30" spans="2:14" ht="18" customHeight="1" x14ac:dyDescent="0.25">
      <c r="B30" s="54" t="s">
        <v>95</v>
      </c>
      <c r="C30" s="40"/>
      <c r="D30" s="41"/>
      <c r="E30" s="42">
        <f>8000*J10</f>
        <v>5336</v>
      </c>
      <c r="F30" s="42"/>
      <c r="G30" s="43">
        <f t="shared" si="5"/>
        <v>5336</v>
      </c>
    </row>
    <row r="31" spans="2:14" ht="18" customHeight="1" x14ac:dyDescent="0.25">
      <c r="B31" s="54" t="s">
        <v>96</v>
      </c>
      <c r="C31" s="40"/>
      <c r="D31" s="41"/>
      <c r="E31" s="42"/>
      <c r="F31" s="42">
        <f>24000*J10</f>
        <v>16008</v>
      </c>
      <c r="G31" s="43">
        <f t="shared" si="5"/>
        <v>16008</v>
      </c>
    </row>
    <row r="32" spans="2:14" ht="18" customHeight="1" x14ac:dyDescent="0.25">
      <c r="B32" s="54" t="s">
        <v>97</v>
      </c>
      <c r="C32" s="40"/>
      <c r="D32" s="41"/>
      <c r="E32" s="42">
        <f>24000*J10</f>
        <v>16008</v>
      </c>
      <c r="F32" s="42"/>
      <c r="G32" s="43">
        <f t="shared" si="5"/>
        <v>16008</v>
      </c>
    </row>
    <row r="33" spans="2:12" ht="18" customHeight="1" x14ac:dyDescent="0.25">
      <c r="B33" s="54"/>
      <c r="C33" s="40"/>
      <c r="D33" s="41"/>
      <c r="E33" s="42"/>
      <c r="F33" s="42"/>
      <c r="G33" s="43"/>
    </row>
    <row r="34" spans="2:12" ht="18" customHeight="1" thickBot="1" x14ac:dyDescent="0.3">
      <c r="B34" s="54"/>
      <c r="C34" s="40"/>
      <c r="D34" s="41"/>
      <c r="E34" s="42"/>
      <c r="F34" s="42"/>
      <c r="G34" s="43"/>
    </row>
    <row r="35" spans="2:12" ht="18" customHeight="1" thickBot="1" x14ac:dyDescent="0.3">
      <c r="B35" s="55" t="s">
        <v>8</v>
      </c>
      <c r="C35" s="56"/>
      <c r="D35" s="56"/>
      <c r="E35" s="57"/>
      <c r="F35" s="57"/>
      <c r="G35" s="57"/>
    </row>
    <row r="36" spans="2:12" ht="18" customHeight="1" x14ac:dyDescent="0.25">
      <c r="B36" s="58" t="s">
        <v>9</v>
      </c>
      <c r="C36" s="59">
        <v>0.4</v>
      </c>
      <c r="D36" s="60" t="s">
        <v>10</v>
      </c>
      <c r="E36" s="61"/>
      <c r="F36" s="61"/>
      <c r="G36" s="62"/>
    </row>
    <row r="37" spans="2:12" ht="18" customHeight="1" x14ac:dyDescent="0.25">
      <c r="B37" s="63" t="s">
        <v>11</v>
      </c>
      <c r="C37" s="64"/>
      <c r="D37" s="65" t="s">
        <v>10</v>
      </c>
      <c r="E37" s="27"/>
      <c r="F37" s="27"/>
      <c r="G37" s="66"/>
      <c r="H37" s="50" t="s">
        <v>65</v>
      </c>
    </row>
    <row r="38" spans="2:12" ht="18" customHeight="1" thickBot="1" x14ac:dyDescent="0.3">
      <c r="B38" s="67"/>
      <c r="C38" s="68"/>
      <c r="D38" s="69"/>
      <c r="E38" s="70"/>
      <c r="F38" s="70"/>
      <c r="G38" s="71"/>
    </row>
    <row r="39" spans="2:12" ht="18" customHeight="1" thickBot="1" x14ac:dyDescent="0.3">
      <c r="B39" s="55" t="s">
        <v>12</v>
      </c>
      <c r="C39" s="72"/>
      <c r="D39" s="73"/>
      <c r="E39" s="56"/>
      <c r="F39" s="56"/>
      <c r="G39" s="57"/>
    </row>
    <row r="40" spans="2:12" ht="18" customHeight="1" x14ac:dyDescent="0.25">
      <c r="B40" s="74" t="s">
        <v>13</v>
      </c>
      <c r="C40" s="75"/>
      <c r="D40" s="60" t="s">
        <v>10</v>
      </c>
      <c r="E40" s="61"/>
      <c r="F40" s="61"/>
      <c r="G40" s="62"/>
      <c r="H40" s="50" t="s">
        <v>65</v>
      </c>
    </row>
    <row r="41" spans="2:12" ht="18" customHeight="1" x14ac:dyDescent="0.25">
      <c r="B41" s="76" t="s">
        <v>14</v>
      </c>
      <c r="C41" s="64"/>
      <c r="D41" s="65" t="s">
        <v>10</v>
      </c>
      <c r="E41" s="27"/>
      <c r="F41" s="27"/>
      <c r="G41" s="66"/>
      <c r="H41" s="50" t="s">
        <v>65</v>
      </c>
    </row>
    <row r="42" spans="2:12" ht="18" customHeight="1" x14ac:dyDescent="0.25">
      <c r="B42" s="76" t="s">
        <v>15</v>
      </c>
      <c r="C42" s="64"/>
      <c r="D42" s="65" t="s">
        <v>10</v>
      </c>
      <c r="E42" s="27"/>
      <c r="F42" s="27"/>
      <c r="G42" s="66"/>
      <c r="H42" s="50" t="s">
        <v>65</v>
      </c>
    </row>
    <row r="43" spans="2:12" ht="18" customHeight="1" x14ac:dyDescent="0.25">
      <c r="B43" s="76" t="s">
        <v>16</v>
      </c>
      <c r="C43" s="77">
        <v>5.2999999999999999E-2</v>
      </c>
      <c r="D43" s="65" t="s">
        <v>10</v>
      </c>
      <c r="E43" s="27"/>
      <c r="F43" s="27"/>
      <c r="G43" s="66"/>
    </row>
    <row r="44" spans="2:12" ht="18" customHeight="1" thickBot="1" x14ac:dyDescent="0.3">
      <c r="B44" s="67"/>
      <c r="C44" s="70"/>
      <c r="D44" s="78"/>
      <c r="E44" s="70"/>
      <c r="F44" s="70"/>
      <c r="G44" s="71"/>
    </row>
    <row r="45" spans="2:12" ht="18" customHeight="1" thickBot="1" x14ac:dyDescent="0.3">
      <c r="B45" s="55" t="s">
        <v>17</v>
      </c>
      <c r="C45" s="56"/>
      <c r="D45" s="79"/>
      <c r="E45" s="56"/>
      <c r="F45" s="56"/>
      <c r="G45" s="57">
        <f>SUM(G39:G44)</f>
        <v>0</v>
      </c>
      <c r="L45" s="20" t="e">
        <f>G45/G35</f>
        <v>#DIV/0!</v>
      </c>
    </row>
    <row r="46" spans="2:12" ht="18" customHeight="1" x14ac:dyDescent="0.25">
      <c r="L46" s="20" t="e">
        <f>G35/G45</f>
        <v>#DIV/0!</v>
      </c>
    </row>
  </sheetData>
  <sheetProtection selectLockedCells="1"/>
  <mergeCells count="1">
    <mergeCell ref="D9:E9"/>
  </mergeCells>
  <printOptions horizontalCentered="1" verticalCentered="1"/>
  <pageMargins left="0" right="0" top="0" bottom="0" header="0" footer="0"/>
  <pageSetup scale="8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2"/>
  <sheetViews>
    <sheetView tabSelected="1" view="pageBreakPreview" zoomScaleNormal="100" zoomScaleSheetLayoutView="100" workbookViewId="0">
      <pane ySplit="2" topLeftCell="A3" activePane="bottomLeft" state="frozen"/>
      <selection pane="bottomLeft" activeCell="M45" sqref="M45"/>
    </sheetView>
  </sheetViews>
  <sheetFormatPr defaultRowHeight="15" x14ac:dyDescent="0.25"/>
  <cols>
    <col min="1" max="1" width="2.42578125" style="2" customWidth="1"/>
    <col min="2" max="3" width="9.140625" style="2"/>
    <col min="4" max="4" width="26.42578125" style="2" bestFit="1" customWidth="1"/>
    <col min="5" max="5" width="11.7109375" style="2" customWidth="1"/>
    <col min="6" max="6" width="16.42578125" style="2" customWidth="1"/>
    <col min="7" max="8" width="13.5703125" style="2" customWidth="1"/>
    <col min="9" max="9" width="19" style="3" bestFit="1" customWidth="1"/>
    <col min="10" max="10" width="23.7109375" style="4" bestFit="1" customWidth="1"/>
    <col min="11" max="11" width="9.140625" style="2"/>
    <col min="12" max="13" width="11.42578125" style="2" bestFit="1" customWidth="1"/>
    <col min="14" max="15" width="7" style="2" bestFit="1" customWidth="1"/>
    <col min="16" max="17" width="12.7109375" style="2" bestFit="1" customWidth="1"/>
    <col min="18" max="254" width="9.140625" style="2"/>
    <col min="255" max="255" width="2.42578125" style="2" customWidth="1"/>
    <col min="256" max="260" width="9.140625" style="2"/>
    <col min="261" max="261" width="17" style="2" bestFit="1" customWidth="1"/>
    <col min="262" max="263" width="9.140625" style="2"/>
    <col min="264" max="264" width="17.28515625" style="2" bestFit="1" customWidth="1"/>
    <col min="265" max="265" width="3.7109375" style="2" customWidth="1"/>
    <col min="266" max="266" width="23.7109375" style="2" bestFit="1" customWidth="1"/>
    <col min="267" max="510" width="9.140625" style="2"/>
    <col min="511" max="511" width="2.42578125" style="2" customWidth="1"/>
    <col min="512" max="516" width="9.140625" style="2"/>
    <col min="517" max="517" width="17" style="2" bestFit="1" customWidth="1"/>
    <col min="518" max="519" width="9.140625" style="2"/>
    <col min="520" max="520" width="17.28515625" style="2" bestFit="1" customWidth="1"/>
    <col min="521" max="521" width="3.7109375" style="2" customWidth="1"/>
    <col min="522" max="522" width="23.7109375" style="2" bestFit="1" customWidth="1"/>
    <col min="523" max="766" width="9.140625" style="2"/>
    <col min="767" max="767" width="2.42578125" style="2" customWidth="1"/>
    <col min="768" max="772" width="9.140625" style="2"/>
    <col min="773" max="773" width="17" style="2" bestFit="1" customWidth="1"/>
    <col min="774" max="775" width="9.140625" style="2"/>
    <col min="776" max="776" width="17.28515625" style="2" bestFit="1" customWidth="1"/>
    <col min="777" max="777" width="3.7109375" style="2" customWidth="1"/>
    <col min="778" max="778" width="23.7109375" style="2" bestFit="1" customWidth="1"/>
    <col min="779" max="1022" width="9.140625" style="2"/>
    <col min="1023" max="1023" width="2.42578125" style="2" customWidth="1"/>
    <col min="1024" max="1028" width="9.140625" style="2"/>
    <col min="1029" max="1029" width="17" style="2" bestFit="1" customWidth="1"/>
    <col min="1030" max="1031" width="9.140625" style="2"/>
    <col min="1032" max="1032" width="17.28515625" style="2" bestFit="1" customWidth="1"/>
    <col min="1033" max="1033" width="3.7109375" style="2" customWidth="1"/>
    <col min="1034" max="1034" width="23.7109375" style="2" bestFit="1" customWidth="1"/>
    <col min="1035" max="1278" width="9.140625" style="2"/>
    <col min="1279" max="1279" width="2.42578125" style="2" customWidth="1"/>
    <col min="1280" max="1284" width="9.140625" style="2"/>
    <col min="1285" max="1285" width="17" style="2" bestFit="1" customWidth="1"/>
    <col min="1286" max="1287" width="9.140625" style="2"/>
    <col min="1288" max="1288" width="17.28515625" style="2" bestFit="1" customWidth="1"/>
    <col min="1289" max="1289" width="3.7109375" style="2" customWidth="1"/>
    <col min="1290" max="1290" width="23.7109375" style="2" bestFit="1" customWidth="1"/>
    <col min="1291" max="1534" width="9.140625" style="2"/>
    <col min="1535" max="1535" width="2.42578125" style="2" customWidth="1"/>
    <col min="1536" max="1540" width="9.140625" style="2"/>
    <col min="1541" max="1541" width="17" style="2" bestFit="1" customWidth="1"/>
    <col min="1542" max="1543" width="9.140625" style="2"/>
    <col min="1544" max="1544" width="17.28515625" style="2" bestFit="1" customWidth="1"/>
    <col min="1545" max="1545" width="3.7109375" style="2" customWidth="1"/>
    <col min="1546" max="1546" width="23.7109375" style="2" bestFit="1" customWidth="1"/>
    <col min="1547" max="1790" width="9.140625" style="2"/>
    <col min="1791" max="1791" width="2.42578125" style="2" customWidth="1"/>
    <col min="1792" max="1796" width="9.140625" style="2"/>
    <col min="1797" max="1797" width="17" style="2" bestFit="1" customWidth="1"/>
    <col min="1798" max="1799" width="9.140625" style="2"/>
    <col min="1800" max="1800" width="17.28515625" style="2" bestFit="1" customWidth="1"/>
    <col min="1801" max="1801" width="3.7109375" style="2" customWidth="1"/>
    <col min="1802" max="1802" width="23.7109375" style="2" bestFit="1" customWidth="1"/>
    <col min="1803" max="2046" width="9.140625" style="2"/>
    <col min="2047" max="2047" width="2.42578125" style="2" customWidth="1"/>
    <col min="2048" max="2052" width="9.140625" style="2"/>
    <col min="2053" max="2053" width="17" style="2" bestFit="1" customWidth="1"/>
    <col min="2054" max="2055" width="9.140625" style="2"/>
    <col min="2056" max="2056" width="17.28515625" style="2" bestFit="1" customWidth="1"/>
    <col min="2057" max="2057" width="3.7109375" style="2" customWidth="1"/>
    <col min="2058" max="2058" width="23.7109375" style="2" bestFit="1" customWidth="1"/>
    <col min="2059" max="2302" width="9.140625" style="2"/>
    <col min="2303" max="2303" width="2.42578125" style="2" customWidth="1"/>
    <col min="2304" max="2308" width="9.140625" style="2"/>
    <col min="2309" max="2309" width="17" style="2" bestFit="1" customWidth="1"/>
    <col min="2310" max="2311" width="9.140625" style="2"/>
    <col min="2312" max="2312" width="17.28515625" style="2" bestFit="1" customWidth="1"/>
    <col min="2313" max="2313" width="3.7109375" style="2" customWidth="1"/>
    <col min="2314" max="2314" width="23.7109375" style="2" bestFit="1" customWidth="1"/>
    <col min="2315" max="2558" width="9.140625" style="2"/>
    <col min="2559" max="2559" width="2.42578125" style="2" customWidth="1"/>
    <col min="2560" max="2564" width="9.140625" style="2"/>
    <col min="2565" max="2565" width="17" style="2" bestFit="1" customWidth="1"/>
    <col min="2566" max="2567" width="9.140625" style="2"/>
    <col min="2568" max="2568" width="17.28515625" style="2" bestFit="1" customWidth="1"/>
    <col min="2569" max="2569" width="3.7109375" style="2" customWidth="1"/>
    <col min="2570" max="2570" width="23.7109375" style="2" bestFit="1" customWidth="1"/>
    <col min="2571" max="2814" width="9.140625" style="2"/>
    <col min="2815" max="2815" width="2.42578125" style="2" customWidth="1"/>
    <col min="2816" max="2820" width="9.140625" style="2"/>
    <col min="2821" max="2821" width="17" style="2" bestFit="1" customWidth="1"/>
    <col min="2822" max="2823" width="9.140625" style="2"/>
    <col min="2824" max="2824" width="17.28515625" style="2" bestFit="1" customWidth="1"/>
    <col min="2825" max="2825" width="3.7109375" style="2" customWidth="1"/>
    <col min="2826" max="2826" width="23.7109375" style="2" bestFit="1" customWidth="1"/>
    <col min="2827" max="3070" width="9.140625" style="2"/>
    <col min="3071" max="3071" width="2.42578125" style="2" customWidth="1"/>
    <col min="3072" max="3076" width="9.140625" style="2"/>
    <col min="3077" max="3077" width="17" style="2" bestFit="1" customWidth="1"/>
    <col min="3078" max="3079" width="9.140625" style="2"/>
    <col min="3080" max="3080" width="17.28515625" style="2" bestFit="1" customWidth="1"/>
    <col min="3081" max="3081" width="3.7109375" style="2" customWidth="1"/>
    <col min="3082" max="3082" width="23.7109375" style="2" bestFit="1" customWidth="1"/>
    <col min="3083" max="3326" width="9.140625" style="2"/>
    <col min="3327" max="3327" width="2.42578125" style="2" customWidth="1"/>
    <col min="3328" max="3332" width="9.140625" style="2"/>
    <col min="3333" max="3333" width="17" style="2" bestFit="1" customWidth="1"/>
    <col min="3334" max="3335" width="9.140625" style="2"/>
    <col min="3336" max="3336" width="17.28515625" style="2" bestFit="1" customWidth="1"/>
    <col min="3337" max="3337" width="3.7109375" style="2" customWidth="1"/>
    <col min="3338" max="3338" width="23.7109375" style="2" bestFit="1" customWidth="1"/>
    <col min="3339" max="3582" width="9.140625" style="2"/>
    <col min="3583" max="3583" width="2.42578125" style="2" customWidth="1"/>
    <col min="3584" max="3588" width="9.140625" style="2"/>
    <col min="3589" max="3589" width="17" style="2" bestFit="1" customWidth="1"/>
    <col min="3590" max="3591" width="9.140625" style="2"/>
    <col min="3592" max="3592" width="17.28515625" style="2" bestFit="1" customWidth="1"/>
    <col min="3593" max="3593" width="3.7109375" style="2" customWidth="1"/>
    <col min="3594" max="3594" width="23.7109375" style="2" bestFit="1" customWidth="1"/>
    <col min="3595" max="3838" width="9.140625" style="2"/>
    <col min="3839" max="3839" width="2.42578125" style="2" customWidth="1"/>
    <col min="3840" max="3844" width="9.140625" style="2"/>
    <col min="3845" max="3845" width="17" style="2" bestFit="1" customWidth="1"/>
    <col min="3846" max="3847" width="9.140625" style="2"/>
    <col min="3848" max="3848" width="17.28515625" style="2" bestFit="1" customWidth="1"/>
    <col min="3849" max="3849" width="3.7109375" style="2" customWidth="1"/>
    <col min="3850" max="3850" width="23.7109375" style="2" bestFit="1" customWidth="1"/>
    <col min="3851" max="4094" width="9.140625" style="2"/>
    <col min="4095" max="4095" width="2.42578125" style="2" customWidth="1"/>
    <col min="4096" max="4100" width="9.140625" style="2"/>
    <col min="4101" max="4101" width="17" style="2" bestFit="1" customWidth="1"/>
    <col min="4102" max="4103" width="9.140625" style="2"/>
    <col min="4104" max="4104" width="17.28515625" style="2" bestFit="1" customWidth="1"/>
    <col min="4105" max="4105" width="3.7109375" style="2" customWidth="1"/>
    <col min="4106" max="4106" width="23.7109375" style="2" bestFit="1" customWidth="1"/>
    <col min="4107" max="4350" width="9.140625" style="2"/>
    <col min="4351" max="4351" width="2.42578125" style="2" customWidth="1"/>
    <col min="4352" max="4356" width="9.140625" style="2"/>
    <col min="4357" max="4357" width="17" style="2" bestFit="1" customWidth="1"/>
    <col min="4358" max="4359" width="9.140625" style="2"/>
    <col min="4360" max="4360" width="17.28515625" style="2" bestFit="1" customWidth="1"/>
    <col min="4361" max="4361" width="3.7109375" style="2" customWidth="1"/>
    <col min="4362" max="4362" width="23.7109375" style="2" bestFit="1" customWidth="1"/>
    <col min="4363" max="4606" width="9.140625" style="2"/>
    <col min="4607" max="4607" width="2.42578125" style="2" customWidth="1"/>
    <col min="4608" max="4612" width="9.140625" style="2"/>
    <col min="4613" max="4613" width="17" style="2" bestFit="1" customWidth="1"/>
    <col min="4614" max="4615" width="9.140625" style="2"/>
    <col min="4616" max="4616" width="17.28515625" style="2" bestFit="1" customWidth="1"/>
    <col min="4617" max="4617" width="3.7109375" style="2" customWidth="1"/>
    <col min="4618" max="4618" width="23.7109375" style="2" bestFit="1" customWidth="1"/>
    <col min="4619" max="4862" width="9.140625" style="2"/>
    <col min="4863" max="4863" width="2.42578125" style="2" customWidth="1"/>
    <col min="4864" max="4868" width="9.140625" style="2"/>
    <col min="4869" max="4869" width="17" style="2" bestFit="1" customWidth="1"/>
    <col min="4870" max="4871" width="9.140625" style="2"/>
    <col min="4872" max="4872" width="17.28515625" style="2" bestFit="1" customWidth="1"/>
    <col min="4873" max="4873" width="3.7109375" style="2" customWidth="1"/>
    <col min="4874" max="4874" width="23.7109375" style="2" bestFit="1" customWidth="1"/>
    <col min="4875" max="5118" width="9.140625" style="2"/>
    <col min="5119" max="5119" width="2.42578125" style="2" customWidth="1"/>
    <col min="5120" max="5124" width="9.140625" style="2"/>
    <col min="5125" max="5125" width="17" style="2" bestFit="1" customWidth="1"/>
    <col min="5126" max="5127" width="9.140625" style="2"/>
    <col min="5128" max="5128" width="17.28515625" style="2" bestFit="1" customWidth="1"/>
    <col min="5129" max="5129" width="3.7109375" style="2" customWidth="1"/>
    <col min="5130" max="5130" width="23.7109375" style="2" bestFit="1" customWidth="1"/>
    <col min="5131" max="5374" width="9.140625" style="2"/>
    <col min="5375" max="5375" width="2.42578125" style="2" customWidth="1"/>
    <col min="5376" max="5380" width="9.140625" style="2"/>
    <col min="5381" max="5381" width="17" style="2" bestFit="1" customWidth="1"/>
    <col min="5382" max="5383" width="9.140625" style="2"/>
    <col min="5384" max="5384" width="17.28515625" style="2" bestFit="1" customWidth="1"/>
    <col min="5385" max="5385" width="3.7109375" style="2" customWidth="1"/>
    <col min="5386" max="5386" width="23.7109375" style="2" bestFit="1" customWidth="1"/>
    <col min="5387" max="5630" width="9.140625" style="2"/>
    <col min="5631" max="5631" width="2.42578125" style="2" customWidth="1"/>
    <col min="5632" max="5636" width="9.140625" style="2"/>
    <col min="5637" max="5637" width="17" style="2" bestFit="1" customWidth="1"/>
    <col min="5638" max="5639" width="9.140625" style="2"/>
    <col min="5640" max="5640" width="17.28515625" style="2" bestFit="1" customWidth="1"/>
    <col min="5641" max="5641" width="3.7109375" style="2" customWidth="1"/>
    <col min="5642" max="5642" width="23.7109375" style="2" bestFit="1" customWidth="1"/>
    <col min="5643" max="5886" width="9.140625" style="2"/>
    <col min="5887" max="5887" width="2.42578125" style="2" customWidth="1"/>
    <col min="5888" max="5892" width="9.140625" style="2"/>
    <col min="5893" max="5893" width="17" style="2" bestFit="1" customWidth="1"/>
    <col min="5894" max="5895" width="9.140625" style="2"/>
    <col min="5896" max="5896" width="17.28515625" style="2" bestFit="1" customWidth="1"/>
    <col min="5897" max="5897" width="3.7109375" style="2" customWidth="1"/>
    <col min="5898" max="5898" width="23.7109375" style="2" bestFit="1" customWidth="1"/>
    <col min="5899" max="6142" width="9.140625" style="2"/>
    <col min="6143" max="6143" width="2.42578125" style="2" customWidth="1"/>
    <col min="6144" max="6148" width="9.140625" style="2"/>
    <col min="6149" max="6149" width="17" style="2" bestFit="1" customWidth="1"/>
    <col min="6150" max="6151" width="9.140625" style="2"/>
    <col min="6152" max="6152" width="17.28515625" style="2" bestFit="1" customWidth="1"/>
    <col min="6153" max="6153" width="3.7109375" style="2" customWidth="1"/>
    <col min="6154" max="6154" width="23.7109375" style="2" bestFit="1" customWidth="1"/>
    <col min="6155" max="6398" width="9.140625" style="2"/>
    <col min="6399" max="6399" width="2.42578125" style="2" customWidth="1"/>
    <col min="6400" max="6404" width="9.140625" style="2"/>
    <col min="6405" max="6405" width="17" style="2" bestFit="1" customWidth="1"/>
    <col min="6406" max="6407" width="9.140625" style="2"/>
    <col min="6408" max="6408" width="17.28515625" style="2" bestFit="1" customWidth="1"/>
    <col min="6409" max="6409" width="3.7109375" style="2" customWidth="1"/>
    <col min="6410" max="6410" width="23.7109375" style="2" bestFit="1" customWidth="1"/>
    <col min="6411" max="6654" width="9.140625" style="2"/>
    <col min="6655" max="6655" width="2.42578125" style="2" customWidth="1"/>
    <col min="6656" max="6660" width="9.140625" style="2"/>
    <col min="6661" max="6661" width="17" style="2" bestFit="1" customWidth="1"/>
    <col min="6662" max="6663" width="9.140625" style="2"/>
    <col min="6664" max="6664" width="17.28515625" style="2" bestFit="1" customWidth="1"/>
    <col min="6665" max="6665" width="3.7109375" style="2" customWidth="1"/>
    <col min="6666" max="6666" width="23.7109375" style="2" bestFit="1" customWidth="1"/>
    <col min="6667" max="6910" width="9.140625" style="2"/>
    <col min="6911" max="6911" width="2.42578125" style="2" customWidth="1"/>
    <col min="6912" max="6916" width="9.140625" style="2"/>
    <col min="6917" max="6917" width="17" style="2" bestFit="1" customWidth="1"/>
    <col min="6918" max="6919" width="9.140625" style="2"/>
    <col min="6920" max="6920" width="17.28515625" style="2" bestFit="1" customWidth="1"/>
    <col min="6921" max="6921" width="3.7109375" style="2" customWidth="1"/>
    <col min="6922" max="6922" width="23.7109375" style="2" bestFit="1" customWidth="1"/>
    <col min="6923" max="7166" width="9.140625" style="2"/>
    <col min="7167" max="7167" width="2.42578125" style="2" customWidth="1"/>
    <col min="7168" max="7172" width="9.140625" style="2"/>
    <col min="7173" max="7173" width="17" style="2" bestFit="1" customWidth="1"/>
    <col min="7174" max="7175" width="9.140625" style="2"/>
    <col min="7176" max="7176" width="17.28515625" style="2" bestFit="1" customWidth="1"/>
    <col min="7177" max="7177" width="3.7109375" style="2" customWidth="1"/>
    <col min="7178" max="7178" width="23.7109375" style="2" bestFit="1" customWidth="1"/>
    <col min="7179" max="7422" width="9.140625" style="2"/>
    <col min="7423" max="7423" width="2.42578125" style="2" customWidth="1"/>
    <col min="7424" max="7428" width="9.140625" style="2"/>
    <col min="7429" max="7429" width="17" style="2" bestFit="1" customWidth="1"/>
    <col min="7430" max="7431" width="9.140625" style="2"/>
    <col min="7432" max="7432" width="17.28515625" style="2" bestFit="1" customWidth="1"/>
    <col min="7433" max="7433" width="3.7109375" style="2" customWidth="1"/>
    <col min="7434" max="7434" width="23.7109375" style="2" bestFit="1" customWidth="1"/>
    <col min="7435" max="7678" width="9.140625" style="2"/>
    <col min="7679" max="7679" width="2.42578125" style="2" customWidth="1"/>
    <col min="7680" max="7684" width="9.140625" style="2"/>
    <col min="7685" max="7685" width="17" style="2" bestFit="1" customWidth="1"/>
    <col min="7686" max="7687" width="9.140625" style="2"/>
    <col min="7688" max="7688" width="17.28515625" style="2" bestFit="1" customWidth="1"/>
    <col min="7689" max="7689" width="3.7109375" style="2" customWidth="1"/>
    <col min="7690" max="7690" width="23.7109375" style="2" bestFit="1" customWidth="1"/>
    <col min="7691" max="7934" width="9.140625" style="2"/>
    <col min="7935" max="7935" width="2.42578125" style="2" customWidth="1"/>
    <col min="7936" max="7940" width="9.140625" style="2"/>
    <col min="7941" max="7941" width="17" style="2" bestFit="1" customWidth="1"/>
    <col min="7942" max="7943" width="9.140625" style="2"/>
    <col min="7944" max="7944" width="17.28515625" style="2" bestFit="1" customWidth="1"/>
    <col min="7945" max="7945" width="3.7109375" style="2" customWidth="1"/>
    <col min="7946" max="7946" width="23.7109375" style="2" bestFit="1" customWidth="1"/>
    <col min="7947" max="8190" width="9.140625" style="2"/>
    <col min="8191" max="8191" width="2.42578125" style="2" customWidth="1"/>
    <col min="8192" max="8196" width="9.140625" style="2"/>
    <col min="8197" max="8197" width="17" style="2" bestFit="1" customWidth="1"/>
    <col min="8198" max="8199" width="9.140625" style="2"/>
    <col min="8200" max="8200" width="17.28515625" style="2" bestFit="1" customWidth="1"/>
    <col min="8201" max="8201" width="3.7109375" style="2" customWidth="1"/>
    <col min="8202" max="8202" width="23.7109375" style="2" bestFit="1" customWidth="1"/>
    <col min="8203" max="8446" width="9.140625" style="2"/>
    <col min="8447" max="8447" width="2.42578125" style="2" customWidth="1"/>
    <col min="8448" max="8452" width="9.140625" style="2"/>
    <col min="8453" max="8453" width="17" style="2" bestFit="1" customWidth="1"/>
    <col min="8454" max="8455" width="9.140625" style="2"/>
    <col min="8456" max="8456" width="17.28515625" style="2" bestFit="1" customWidth="1"/>
    <col min="8457" max="8457" width="3.7109375" style="2" customWidth="1"/>
    <col min="8458" max="8458" width="23.7109375" style="2" bestFit="1" customWidth="1"/>
    <col min="8459" max="8702" width="9.140625" style="2"/>
    <col min="8703" max="8703" width="2.42578125" style="2" customWidth="1"/>
    <col min="8704" max="8708" width="9.140625" style="2"/>
    <col min="8709" max="8709" width="17" style="2" bestFit="1" customWidth="1"/>
    <col min="8710" max="8711" width="9.140625" style="2"/>
    <col min="8712" max="8712" width="17.28515625" style="2" bestFit="1" customWidth="1"/>
    <col min="8713" max="8713" width="3.7109375" style="2" customWidth="1"/>
    <col min="8714" max="8714" width="23.7109375" style="2" bestFit="1" customWidth="1"/>
    <col min="8715" max="8958" width="9.140625" style="2"/>
    <col min="8959" max="8959" width="2.42578125" style="2" customWidth="1"/>
    <col min="8960" max="8964" width="9.140625" style="2"/>
    <col min="8965" max="8965" width="17" style="2" bestFit="1" customWidth="1"/>
    <col min="8966" max="8967" width="9.140625" style="2"/>
    <col min="8968" max="8968" width="17.28515625" style="2" bestFit="1" customWidth="1"/>
    <col min="8969" max="8969" width="3.7109375" style="2" customWidth="1"/>
    <col min="8970" max="8970" width="23.7109375" style="2" bestFit="1" customWidth="1"/>
    <col min="8971" max="9214" width="9.140625" style="2"/>
    <col min="9215" max="9215" width="2.42578125" style="2" customWidth="1"/>
    <col min="9216" max="9220" width="9.140625" style="2"/>
    <col min="9221" max="9221" width="17" style="2" bestFit="1" customWidth="1"/>
    <col min="9222" max="9223" width="9.140625" style="2"/>
    <col min="9224" max="9224" width="17.28515625" style="2" bestFit="1" customWidth="1"/>
    <col min="9225" max="9225" width="3.7109375" style="2" customWidth="1"/>
    <col min="9226" max="9226" width="23.7109375" style="2" bestFit="1" customWidth="1"/>
    <col min="9227" max="9470" width="9.140625" style="2"/>
    <col min="9471" max="9471" width="2.42578125" style="2" customWidth="1"/>
    <col min="9472" max="9476" width="9.140625" style="2"/>
    <col min="9477" max="9477" width="17" style="2" bestFit="1" customWidth="1"/>
    <col min="9478" max="9479" width="9.140625" style="2"/>
    <col min="9480" max="9480" width="17.28515625" style="2" bestFit="1" customWidth="1"/>
    <col min="9481" max="9481" width="3.7109375" style="2" customWidth="1"/>
    <col min="9482" max="9482" width="23.7109375" style="2" bestFit="1" customWidth="1"/>
    <col min="9483" max="9726" width="9.140625" style="2"/>
    <col min="9727" max="9727" width="2.42578125" style="2" customWidth="1"/>
    <col min="9728" max="9732" width="9.140625" style="2"/>
    <col min="9733" max="9733" width="17" style="2" bestFit="1" customWidth="1"/>
    <col min="9734" max="9735" width="9.140625" style="2"/>
    <col min="9736" max="9736" width="17.28515625" style="2" bestFit="1" customWidth="1"/>
    <col min="9737" max="9737" width="3.7109375" style="2" customWidth="1"/>
    <col min="9738" max="9738" width="23.7109375" style="2" bestFit="1" customWidth="1"/>
    <col min="9739" max="9982" width="9.140625" style="2"/>
    <col min="9983" max="9983" width="2.42578125" style="2" customWidth="1"/>
    <col min="9984" max="9988" width="9.140625" style="2"/>
    <col min="9989" max="9989" width="17" style="2" bestFit="1" customWidth="1"/>
    <col min="9990" max="9991" width="9.140625" style="2"/>
    <col min="9992" max="9992" width="17.28515625" style="2" bestFit="1" customWidth="1"/>
    <col min="9993" max="9993" width="3.7109375" style="2" customWidth="1"/>
    <col min="9994" max="9994" width="23.7109375" style="2" bestFit="1" customWidth="1"/>
    <col min="9995" max="10238" width="9.140625" style="2"/>
    <col min="10239" max="10239" width="2.42578125" style="2" customWidth="1"/>
    <col min="10240" max="10244" width="9.140625" style="2"/>
    <col min="10245" max="10245" width="17" style="2" bestFit="1" customWidth="1"/>
    <col min="10246" max="10247" width="9.140625" style="2"/>
    <col min="10248" max="10248" width="17.28515625" style="2" bestFit="1" customWidth="1"/>
    <col min="10249" max="10249" width="3.7109375" style="2" customWidth="1"/>
    <col min="10250" max="10250" width="23.7109375" style="2" bestFit="1" customWidth="1"/>
    <col min="10251" max="10494" width="9.140625" style="2"/>
    <col min="10495" max="10495" width="2.42578125" style="2" customWidth="1"/>
    <col min="10496" max="10500" width="9.140625" style="2"/>
    <col min="10501" max="10501" width="17" style="2" bestFit="1" customWidth="1"/>
    <col min="10502" max="10503" width="9.140625" style="2"/>
    <col min="10504" max="10504" width="17.28515625" style="2" bestFit="1" customWidth="1"/>
    <col min="10505" max="10505" width="3.7109375" style="2" customWidth="1"/>
    <col min="10506" max="10506" width="23.7109375" style="2" bestFit="1" customWidth="1"/>
    <col min="10507" max="10750" width="9.140625" style="2"/>
    <col min="10751" max="10751" width="2.42578125" style="2" customWidth="1"/>
    <col min="10752" max="10756" width="9.140625" style="2"/>
    <col min="10757" max="10757" width="17" style="2" bestFit="1" customWidth="1"/>
    <col min="10758" max="10759" width="9.140625" style="2"/>
    <col min="10760" max="10760" width="17.28515625" style="2" bestFit="1" customWidth="1"/>
    <col min="10761" max="10761" width="3.7109375" style="2" customWidth="1"/>
    <col min="10762" max="10762" width="23.7109375" style="2" bestFit="1" customWidth="1"/>
    <col min="10763" max="11006" width="9.140625" style="2"/>
    <col min="11007" max="11007" width="2.42578125" style="2" customWidth="1"/>
    <col min="11008" max="11012" width="9.140625" style="2"/>
    <col min="11013" max="11013" width="17" style="2" bestFit="1" customWidth="1"/>
    <col min="11014" max="11015" width="9.140625" style="2"/>
    <col min="11016" max="11016" width="17.28515625" style="2" bestFit="1" customWidth="1"/>
    <col min="11017" max="11017" width="3.7109375" style="2" customWidth="1"/>
    <col min="11018" max="11018" width="23.7109375" style="2" bestFit="1" customWidth="1"/>
    <col min="11019" max="11262" width="9.140625" style="2"/>
    <col min="11263" max="11263" width="2.42578125" style="2" customWidth="1"/>
    <col min="11264" max="11268" width="9.140625" style="2"/>
    <col min="11269" max="11269" width="17" style="2" bestFit="1" customWidth="1"/>
    <col min="11270" max="11271" width="9.140625" style="2"/>
    <col min="11272" max="11272" width="17.28515625" style="2" bestFit="1" customWidth="1"/>
    <col min="11273" max="11273" width="3.7109375" style="2" customWidth="1"/>
    <col min="11274" max="11274" width="23.7109375" style="2" bestFit="1" customWidth="1"/>
    <col min="11275" max="11518" width="9.140625" style="2"/>
    <col min="11519" max="11519" width="2.42578125" style="2" customWidth="1"/>
    <col min="11520" max="11524" width="9.140625" style="2"/>
    <col min="11525" max="11525" width="17" style="2" bestFit="1" customWidth="1"/>
    <col min="11526" max="11527" width="9.140625" style="2"/>
    <col min="11528" max="11528" width="17.28515625" style="2" bestFit="1" customWidth="1"/>
    <col min="11529" max="11529" width="3.7109375" style="2" customWidth="1"/>
    <col min="11530" max="11530" width="23.7109375" style="2" bestFit="1" customWidth="1"/>
    <col min="11531" max="11774" width="9.140625" style="2"/>
    <col min="11775" max="11775" width="2.42578125" style="2" customWidth="1"/>
    <col min="11776" max="11780" width="9.140625" style="2"/>
    <col min="11781" max="11781" width="17" style="2" bestFit="1" customWidth="1"/>
    <col min="11782" max="11783" width="9.140625" style="2"/>
    <col min="11784" max="11784" width="17.28515625" style="2" bestFit="1" customWidth="1"/>
    <col min="11785" max="11785" width="3.7109375" style="2" customWidth="1"/>
    <col min="11786" max="11786" width="23.7109375" style="2" bestFit="1" customWidth="1"/>
    <col min="11787" max="12030" width="9.140625" style="2"/>
    <col min="12031" max="12031" width="2.42578125" style="2" customWidth="1"/>
    <col min="12032" max="12036" width="9.140625" style="2"/>
    <col min="12037" max="12037" width="17" style="2" bestFit="1" customWidth="1"/>
    <col min="12038" max="12039" width="9.140625" style="2"/>
    <col min="12040" max="12040" width="17.28515625" style="2" bestFit="1" customWidth="1"/>
    <col min="12041" max="12041" width="3.7109375" style="2" customWidth="1"/>
    <col min="12042" max="12042" width="23.7109375" style="2" bestFit="1" customWidth="1"/>
    <col min="12043" max="12286" width="9.140625" style="2"/>
    <col min="12287" max="12287" width="2.42578125" style="2" customWidth="1"/>
    <col min="12288" max="12292" width="9.140625" style="2"/>
    <col min="12293" max="12293" width="17" style="2" bestFit="1" customWidth="1"/>
    <col min="12294" max="12295" width="9.140625" style="2"/>
    <col min="12296" max="12296" width="17.28515625" style="2" bestFit="1" customWidth="1"/>
    <col min="12297" max="12297" width="3.7109375" style="2" customWidth="1"/>
    <col min="12298" max="12298" width="23.7109375" style="2" bestFit="1" customWidth="1"/>
    <col min="12299" max="12542" width="9.140625" style="2"/>
    <col min="12543" max="12543" width="2.42578125" style="2" customWidth="1"/>
    <col min="12544" max="12548" width="9.140625" style="2"/>
    <col min="12549" max="12549" width="17" style="2" bestFit="1" customWidth="1"/>
    <col min="12550" max="12551" width="9.140625" style="2"/>
    <col min="12552" max="12552" width="17.28515625" style="2" bestFit="1" customWidth="1"/>
    <col min="12553" max="12553" width="3.7109375" style="2" customWidth="1"/>
    <col min="12554" max="12554" width="23.7109375" style="2" bestFit="1" customWidth="1"/>
    <col min="12555" max="12798" width="9.140625" style="2"/>
    <col min="12799" max="12799" width="2.42578125" style="2" customWidth="1"/>
    <col min="12800" max="12804" width="9.140625" style="2"/>
    <col min="12805" max="12805" width="17" style="2" bestFit="1" customWidth="1"/>
    <col min="12806" max="12807" width="9.140625" style="2"/>
    <col min="12808" max="12808" width="17.28515625" style="2" bestFit="1" customWidth="1"/>
    <col min="12809" max="12809" width="3.7109375" style="2" customWidth="1"/>
    <col min="12810" max="12810" width="23.7109375" style="2" bestFit="1" customWidth="1"/>
    <col min="12811" max="13054" width="9.140625" style="2"/>
    <col min="13055" max="13055" width="2.42578125" style="2" customWidth="1"/>
    <col min="13056" max="13060" width="9.140625" style="2"/>
    <col min="13061" max="13061" width="17" style="2" bestFit="1" customWidth="1"/>
    <col min="13062" max="13063" width="9.140625" style="2"/>
    <col min="13064" max="13064" width="17.28515625" style="2" bestFit="1" customWidth="1"/>
    <col min="13065" max="13065" width="3.7109375" style="2" customWidth="1"/>
    <col min="13066" max="13066" width="23.7109375" style="2" bestFit="1" customWidth="1"/>
    <col min="13067" max="13310" width="9.140625" style="2"/>
    <col min="13311" max="13311" width="2.42578125" style="2" customWidth="1"/>
    <col min="13312" max="13316" width="9.140625" style="2"/>
    <col min="13317" max="13317" width="17" style="2" bestFit="1" customWidth="1"/>
    <col min="13318" max="13319" width="9.140625" style="2"/>
    <col min="13320" max="13320" width="17.28515625" style="2" bestFit="1" customWidth="1"/>
    <col min="13321" max="13321" width="3.7109375" style="2" customWidth="1"/>
    <col min="13322" max="13322" width="23.7109375" style="2" bestFit="1" customWidth="1"/>
    <col min="13323" max="13566" width="9.140625" style="2"/>
    <col min="13567" max="13567" width="2.42578125" style="2" customWidth="1"/>
    <col min="13568" max="13572" width="9.140625" style="2"/>
    <col min="13573" max="13573" width="17" style="2" bestFit="1" customWidth="1"/>
    <col min="13574" max="13575" width="9.140625" style="2"/>
    <col min="13576" max="13576" width="17.28515625" style="2" bestFit="1" customWidth="1"/>
    <col min="13577" max="13577" width="3.7109375" style="2" customWidth="1"/>
    <col min="13578" max="13578" width="23.7109375" style="2" bestFit="1" customWidth="1"/>
    <col min="13579" max="13822" width="9.140625" style="2"/>
    <col min="13823" max="13823" width="2.42578125" style="2" customWidth="1"/>
    <col min="13824" max="13828" width="9.140625" style="2"/>
    <col min="13829" max="13829" width="17" style="2" bestFit="1" customWidth="1"/>
    <col min="13830" max="13831" width="9.140625" style="2"/>
    <col min="13832" max="13832" width="17.28515625" style="2" bestFit="1" customWidth="1"/>
    <col min="13833" max="13833" width="3.7109375" style="2" customWidth="1"/>
    <col min="13834" max="13834" width="23.7109375" style="2" bestFit="1" customWidth="1"/>
    <col min="13835" max="14078" width="9.140625" style="2"/>
    <col min="14079" max="14079" width="2.42578125" style="2" customWidth="1"/>
    <col min="14080" max="14084" width="9.140625" style="2"/>
    <col min="14085" max="14085" width="17" style="2" bestFit="1" customWidth="1"/>
    <col min="14086" max="14087" width="9.140625" style="2"/>
    <col min="14088" max="14088" width="17.28515625" style="2" bestFit="1" customWidth="1"/>
    <col min="14089" max="14089" width="3.7109375" style="2" customWidth="1"/>
    <col min="14090" max="14090" width="23.7109375" style="2" bestFit="1" customWidth="1"/>
    <col min="14091" max="14334" width="9.140625" style="2"/>
    <col min="14335" max="14335" width="2.42578125" style="2" customWidth="1"/>
    <col min="14336" max="14340" width="9.140625" style="2"/>
    <col min="14341" max="14341" width="17" style="2" bestFit="1" customWidth="1"/>
    <col min="14342" max="14343" width="9.140625" style="2"/>
    <col min="14344" max="14344" width="17.28515625" style="2" bestFit="1" customWidth="1"/>
    <col min="14345" max="14345" width="3.7109375" style="2" customWidth="1"/>
    <col min="14346" max="14346" width="23.7109375" style="2" bestFit="1" customWidth="1"/>
    <col min="14347" max="14590" width="9.140625" style="2"/>
    <col min="14591" max="14591" width="2.42578125" style="2" customWidth="1"/>
    <col min="14592" max="14596" width="9.140625" style="2"/>
    <col min="14597" max="14597" width="17" style="2" bestFit="1" customWidth="1"/>
    <col min="14598" max="14599" width="9.140625" style="2"/>
    <col min="14600" max="14600" width="17.28515625" style="2" bestFit="1" customWidth="1"/>
    <col min="14601" max="14601" width="3.7109375" style="2" customWidth="1"/>
    <col min="14602" max="14602" width="23.7109375" style="2" bestFit="1" customWidth="1"/>
    <col min="14603" max="14846" width="9.140625" style="2"/>
    <col min="14847" max="14847" width="2.42578125" style="2" customWidth="1"/>
    <col min="14848" max="14852" width="9.140625" style="2"/>
    <col min="14853" max="14853" width="17" style="2" bestFit="1" customWidth="1"/>
    <col min="14854" max="14855" width="9.140625" style="2"/>
    <col min="14856" max="14856" width="17.28515625" style="2" bestFit="1" customWidth="1"/>
    <col min="14857" max="14857" width="3.7109375" style="2" customWidth="1"/>
    <col min="14858" max="14858" width="23.7109375" style="2" bestFit="1" customWidth="1"/>
    <col min="14859" max="15102" width="9.140625" style="2"/>
    <col min="15103" max="15103" width="2.42578125" style="2" customWidth="1"/>
    <col min="15104" max="15108" width="9.140625" style="2"/>
    <col min="15109" max="15109" width="17" style="2" bestFit="1" customWidth="1"/>
    <col min="15110" max="15111" width="9.140625" style="2"/>
    <col min="15112" max="15112" width="17.28515625" style="2" bestFit="1" customWidth="1"/>
    <col min="15113" max="15113" width="3.7109375" style="2" customWidth="1"/>
    <col min="15114" max="15114" width="23.7109375" style="2" bestFit="1" customWidth="1"/>
    <col min="15115" max="15358" width="9.140625" style="2"/>
    <col min="15359" max="15359" width="2.42578125" style="2" customWidth="1"/>
    <col min="15360" max="15364" width="9.140625" style="2"/>
    <col min="15365" max="15365" width="17" style="2" bestFit="1" customWidth="1"/>
    <col min="15366" max="15367" width="9.140625" style="2"/>
    <col min="15368" max="15368" width="17.28515625" style="2" bestFit="1" customWidth="1"/>
    <col min="15369" max="15369" width="3.7109375" style="2" customWidth="1"/>
    <col min="15370" max="15370" width="23.7109375" style="2" bestFit="1" customWidth="1"/>
    <col min="15371" max="15614" width="9.140625" style="2"/>
    <col min="15615" max="15615" width="2.42578125" style="2" customWidth="1"/>
    <col min="15616" max="15620" width="9.140625" style="2"/>
    <col min="15621" max="15621" width="17" style="2" bestFit="1" customWidth="1"/>
    <col min="15622" max="15623" width="9.140625" style="2"/>
    <col min="15624" max="15624" width="17.28515625" style="2" bestFit="1" customWidth="1"/>
    <col min="15625" max="15625" width="3.7109375" style="2" customWidth="1"/>
    <col min="15626" max="15626" width="23.7109375" style="2" bestFit="1" customWidth="1"/>
    <col min="15627" max="15870" width="9.140625" style="2"/>
    <col min="15871" max="15871" width="2.42578125" style="2" customWidth="1"/>
    <col min="15872" max="15876" width="9.140625" style="2"/>
    <col min="15877" max="15877" width="17" style="2" bestFit="1" customWidth="1"/>
    <col min="15878" max="15879" width="9.140625" style="2"/>
    <col min="15880" max="15880" width="17.28515625" style="2" bestFit="1" customWidth="1"/>
    <col min="15881" max="15881" width="3.7109375" style="2" customWidth="1"/>
    <col min="15882" max="15882" width="23.7109375" style="2" bestFit="1" customWidth="1"/>
    <col min="15883" max="16126" width="9.140625" style="2"/>
    <col min="16127" max="16127" width="2.42578125" style="2" customWidth="1"/>
    <col min="16128" max="16132" width="9.140625" style="2"/>
    <col min="16133" max="16133" width="17" style="2" bestFit="1" customWidth="1"/>
    <col min="16134" max="16135" width="9.140625" style="2"/>
    <col min="16136" max="16136" width="17.28515625" style="2" bestFit="1" customWidth="1"/>
    <col min="16137" max="16137" width="3.7109375" style="2" customWidth="1"/>
    <col min="16138" max="16138" width="23.7109375" style="2" bestFit="1" customWidth="1"/>
    <col min="16139" max="16384" width="9.140625" style="2"/>
  </cols>
  <sheetData>
    <row r="1" spans="2:10" ht="53.25" customHeight="1" x14ac:dyDescent="0.25">
      <c r="B1" s="1" t="s">
        <v>66</v>
      </c>
    </row>
    <row r="2" spans="2:10" ht="16.5" thickBot="1" x14ac:dyDescent="0.3">
      <c r="B2" s="5" t="s">
        <v>32</v>
      </c>
      <c r="C2" s="6"/>
      <c r="D2" s="5" t="s">
        <v>33</v>
      </c>
      <c r="E2" s="5"/>
      <c r="F2" s="5"/>
      <c r="G2" s="7" t="s">
        <v>59</v>
      </c>
      <c r="H2" s="7" t="s">
        <v>60</v>
      </c>
      <c r="I2" s="7" t="s">
        <v>34</v>
      </c>
      <c r="J2" s="8" t="s">
        <v>35</v>
      </c>
    </row>
    <row r="3" spans="2:10" s="9" customFormat="1" ht="30" customHeight="1" x14ac:dyDescent="0.25">
      <c r="B3" s="9" t="s">
        <v>36</v>
      </c>
      <c r="G3" s="15"/>
      <c r="H3" s="15"/>
      <c r="I3" s="10"/>
      <c r="J3" s="11"/>
    </row>
    <row r="4" spans="2:10" ht="30" customHeight="1" x14ac:dyDescent="0.25">
      <c r="C4" s="18" t="s">
        <v>37</v>
      </c>
      <c r="G4" s="15"/>
      <c r="H4" s="15"/>
    </row>
    <row r="5" spans="2:10" ht="30" customHeight="1" x14ac:dyDescent="0.25">
      <c r="D5" s="12" t="s">
        <v>38</v>
      </c>
      <c r="E5" s="12"/>
      <c r="F5" s="12"/>
      <c r="G5" s="15"/>
      <c r="H5" s="15" t="s">
        <v>39</v>
      </c>
      <c r="I5" s="4" t="s">
        <v>40</v>
      </c>
    </row>
    <row r="6" spans="2:10" ht="30" customHeight="1" x14ac:dyDescent="0.25">
      <c r="D6" s="12" t="s">
        <v>41</v>
      </c>
      <c r="E6" s="12"/>
      <c r="F6" s="12"/>
      <c r="G6" s="15"/>
      <c r="H6" s="15"/>
      <c r="I6" s="13">
        <v>0.05</v>
      </c>
      <c r="J6" s="4" t="s">
        <v>42</v>
      </c>
    </row>
    <row r="7" spans="2:10" ht="30" customHeight="1" x14ac:dyDescent="0.25">
      <c r="C7" s="14"/>
      <c r="D7" s="12" t="s">
        <v>43</v>
      </c>
      <c r="E7" s="12"/>
      <c r="F7" s="12"/>
      <c r="G7" s="15"/>
      <c r="H7" s="15"/>
      <c r="I7" s="13">
        <v>0.04</v>
      </c>
      <c r="J7" s="4" t="s">
        <v>42</v>
      </c>
    </row>
    <row r="8" spans="2:10" ht="30" customHeight="1" x14ac:dyDescent="0.25">
      <c r="C8" s="14"/>
      <c r="D8" s="12" t="s">
        <v>44</v>
      </c>
      <c r="E8" s="12"/>
      <c r="F8" s="12"/>
      <c r="G8" s="15"/>
      <c r="H8" s="15"/>
      <c r="I8" s="13">
        <v>0.03</v>
      </c>
      <c r="J8" s="4" t="s">
        <v>42</v>
      </c>
    </row>
    <row r="9" spans="2:10" ht="30" customHeight="1" x14ac:dyDescent="0.25">
      <c r="C9" s="14"/>
      <c r="D9" s="12" t="s">
        <v>45</v>
      </c>
      <c r="E9" s="12"/>
      <c r="F9" s="12"/>
      <c r="G9" s="15"/>
      <c r="H9" s="15"/>
      <c r="I9" s="13">
        <v>0.03</v>
      </c>
      <c r="J9" s="4" t="s">
        <v>42</v>
      </c>
    </row>
    <row r="10" spans="2:10" ht="30" customHeight="1" x14ac:dyDescent="0.25">
      <c r="C10" s="14"/>
      <c r="D10" s="12" t="s">
        <v>46</v>
      </c>
      <c r="E10" s="12"/>
      <c r="F10" s="12"/>
      <c r="G10" s="15"/>
      <c r="H10" s="15"/>
      <c r="I10" s="13">
        <v>0.05</v>
      </c>
      <c r="J10" s="4" t="s">
        <v>42</v>
      </c>
    </row>
    <row r="11" spans="2:10" ht="30" customHeight="1" x14ac:dyDescent="0.25">
      <c r="C11" s="14"/>
      <c r="D11" s="12" t="s">
        <v>47</v>
      </c>
      <c r="E11" s="12"/>
      <c r="F11" s="12"/>
      <c r="G11" s="15"/>
      <c r="H11" s="15"/>
      <c r="I11" s="13">
        <v>0.05</v>
      </c>
      <c r="J11" s="4" t="s">
        <v>42</v>
      </c>
    </row>
    <row r="12" spans="2:10" ht="30" customHeight="1" x14ac:dyDescent="0.25">
      <c r="C12" s="14"/>
      <c r="D12" s="12" t="s">
        <v>48</v>
      </c>
      <c r="E12" s="12"/>
      <c r="F12" s="12"/>
      <c r="G12" s="15"/>
      <c r="H12" s="15"/>
      <c r="I12" s="13">
        <v>0.05</v>
      </c>
      <c r="J12" s="4" t="s">
        <v>42</v>
      </c>
    </row>
    <row r="13" spans="2:10" ht="30" customHeight="1" x14ac:dyDescent="0.25">
      <c r="C13" s="14"/>
      <c r="D13" s="12" t="s">
        <v>49</v>
      </c>
      <c r="E13" s="12"/>
      <c r="F13" s="12"/>
      <c r="G13" s="15"/>
      <c r="H13" s="15" t="s">
        <v>39</v>
      </c>
      <c r="I13" s="13">
        <v>0.05</v>
      </c>
      <c r="J13" s="4" t="s">
        <v>42</v>
      </c>
    </row>
    <row r="14" spans="2:10" ht="30" customHeight="1" x14ac:dyDescent="0.25">
      <c r="C14" s="14"/>
      <c r="D14" s="12" t="s">
        <v>50</v>
      </c>
      <c r="E14" s="12"/>
      <c r="F14" s="12"/>
      <c r="G14" s="15"/>
      <c r="H14" s="15"/>
      <c r="I14" s="13">
        <v>0.02</v>
      </c>
      <c r="J14" s="4" t="s">
        <v>42</v>
      </c>
    </row>
    <row r="15" spans="2:10" ht="30" customHeight="1" x14ac:dyDescent="0.25">
      <c r="C15" s="14"/>
      <c r="D15" s="12" t="s">
        <v>51</v>
      </c>
      <c r="E15" s="12"/>
      <c r="F15" s="12"/>
      <c r="G15" s="15"/>
      <c r="H15" s="15"/>
      <c r="I15" s="13">
        <v>0.03</v>
      </c>
      <c r="J15" s="4" t="s">
        <v>42</v>
      </c>
    </row>
    <row r="16" spans="2:10" s="9" customFormat="1" ht="30" customHeight="1" x14ac:dyDescent="0.25">
      <c r="B16" s="9" t="s">
        <v>54</v>
      </c>
      <c r="G16" s="15"/>
      <c r="H16" s="15"/>
      <c r="I16" s="3"/>
      <c r="J16" s="11"/>
    </row>
    <row r="17" spans="3:17" s="9" customFormat="1" ht="30" customHeight="1" x14ac:dyDescent="0.25">
      <c r="D17" s="2" t="s">
        <v>26</v>
      </c>
      <c r="E17" s="2"/>
      <c r="F17" s="2"/>
      <c r="G17" s="15"/>
      <c r="H17" s="15"/>
      <c r="I17" s="3" t="s">
        <v>61</v>
      </c>
      <c r="J17" s="4" t="s">
        <v>52</v>
      </c>
      <c r="L17" s="17">
        <f>'Estimate - Full (for Coaches)'!F12</f>
        <v>12006</v>
      </c>
      <c r="M17" s="15">
        <v>1000</v>
      </c>
      <c r="N17" s="15">
        <v>0.5</v>
      </c>
      <c r="O17" s="16">
        <f>'Estimate - Full (for Coaches)'!D9</f>
        <v>8359</v>
      </c>
      <c r="P17" s="15">
        <f>O17*N17</f>
        <v>4179.5</v>
      </c>
      <c r="Q17" s="15">
        <f>P17+M17</f>
        <v>5179.5</v>
      </c>
    </row>
    <row r="18" spans="3:17" ht="30" customHeight="1" x14ac:dyDescent="0.25">
      <c r="D18" s="2" t="s">
        <v>21</v>
      </c>
      <c r="G18" s="15">
        <f>'Estimate - Full (for Coaches)'!L13</f>
        <v>69127.88</v>
      </c>
      <c r="H18" s="15">
        <f>'Estimate - Full (for Coaches)'!N13</f>
        <v>0</v>
      </c>
      <c r="J18" s="4" t="s">
        <v>53</v>
      </c>
    </row>
    <row r="19" spans="3:17" ht="30" customHeight="1" x14ac:dyDescent="0.25">
      <c r="D19" s="2" t="s">
        <v>22</v>
      </c>
      <c r="G19" s="15" t="e">
        <f>'Estimate - Full (for Coaches)'!L14</f>
        <v>#DIV/0!</v>
      </c>
      <c r="H19" s="15" t="e">
        <f>'Estimate - Full (for Coaches)'!N14</f>
        <v>#DIV/0!</v>
      </c>
      <c r="J19" s="4" t="s">
        <v>53</v>
      </c>
    </row>
    <row r="20" spans="3:17" ht="30" customHeight="1" x14ac:dyDescent="0.25">
      <c r="D20" s="2" t="s">
        <v>71</v>
      </c>
      <c r="G20" s="15">
        <v>7</v>
      </c>
      <c r="H20" s="15">
        <v>2.15</v>
      </c>
      <c r="J20" s="4" t="s">
        <v>53</v>
      </c>
    </row>
    <row r="21" spans="3:17" ht="30" customHeight="1" x14ac:dyDescent="0.25">
      <c r="D21" s="2" t="s">
        <v>70</v>
      </c>
      <c r="G21" s="15" t="e">
        <f>'Estimate - Full (for Coaches)'!L15</f>
        <v>#DIV/0!</v>
      </c>
      <c r="H21" s="15" t="e">
        <f>'Estimate - Full (for Coaches)'!N15</f>
        <v>#DIV/0!</v>
      </c>
      <c r="J21" s="4" t="s">
        <v>53</v>
      </c>
    </row>
    <row r="22" spans="3:17" ht="30" customHeight="1" x14ac:dyDescent="0.25">
      <c r="D22" s="2" t="s">
        <v>23</v>
      </c>
      <c r="G22" s="15" t="e">
        <f>'Estimate - Full (for Coaches)'!L16</f>
        <v>#DIV/0!</v>
      </c>
      <c r="H22" s="15" t="e">
        <f>'Estimate - Full (for Coaches)'!N16</f>
        <v>#DIV/0!</v>
      </c>
      <c r="J22" s="4" t="s">
        <v>53</v>
      </c>
    </row>
    <row r="23" spans="3:17" ht="30" customHeight="1" x14ac:dyDescent="0.25">
      <c r="D23" s="2" t="s">
        <v>24</v>
      </c>
      <c r="G23" s="15" t="e">
        <f>'Estimate - Full (for Coaches)'!L17</f>
        <v>#DIV/0!</v>
      </c>
      <c r="H23" s="15" t="e">
        <f>'Estimate - Full (for Coaches)'!N17</f>
        <v>#DIV/0!</v>
      </c>
      <c r="J23" s="4" t="s">
        <v>53</v>
      </c>
    </row>
    <row r="24" spans="3:17" ht="30" customHeight="1" x14ac:dyDescent="0.25">
      <c r="D24" s="2" t="s">
        <v>25</v>
      </c>
      <c r="G24" s="15" t="e">
        <f>'Estimate - Full (for Coaches)'!L19</f>
        <v>#DIV/0!</v>
      </c>
      <c r="H24" s="15" t="e">
        <f>'Estimate - Full (for Coaches)'!N19</f>
        <v>#DIV/0!</v>
      </c>
      <c r="J24" s="4" t="s">
        <v>53</v>
      </c>
    </row>
    <row r="25" spans="3:17" ht="30" customHeight="1" x14ac:dyDescent="0.25">
      <c r="C25" s="9" t="s">
        <v>63</v>
      </c>
      <c r="G25" s="15"/>
      <c r="H25" s="15"/>
    </row>
    <row r="26" spans="3:17" ht="30" customHeight="1" x14ac:dyDescent="0.25">
      <c r="D26" s="2" t="s">
        <v>75</v>
      </c>
      <c r="G26" s="15"/>
      <c r="H26" s="15"/>
      <c r="J26" s="4" t="s">
        <v>52</v>
      </c>
      <c r="L26" s="15">
        <f>SUM(G26:H26)</f>
        <v>0</v>
      </c>
    </row>
    <row r="27" spans="3:17" ht="30" customHeight="1" x14ac:dyDescent="0.25">
      <c r="D27" s="2" t="s">
        <v>76</v>
      </c>
      <c r="G27" s="15"/>
      <c r="H27" s="15"/>
      <c r="J27" s="4" t="s">
        <v>52</v>
      </c>
      <c r="L27" s="15">
        <f t="shared" ref="L27:L33" si="0">SUM(G27:H27)</f>
        <v>0</v>
      </c>
    </row>
    <row r="28" spans="3:17" ht="30" customHeight="1" x14ac:dyDescent="0.25">
      <c r="D28" s="2" t="s">
        <v>77</v>
      </c>
      <c r="G28" s="15"/>
      <c r="H28" s="15"/>
      <c r="J28" s="4" t="s">
        <v>52</v>
      </c>
      <c r="L28" s="15">
        <f t="shared" si="0"/>
        <v>0</v>
      </c>
    </row>
    <row r="29" spans="3:17" ht="30" customHeight="1" x14ac:dyDescent="0.25">
      <c r="D29" s="2" t="s">
        <v>78</v>
      </c>
      <c r="G29" s="15"/>
      <c r="H29" s="15"/>
      <c r="J29" s="4" t="s">
        <v>52</v>
      </c>
      <c r="L29" s="15">
        <f t="shared" si="0"/>
        <v>0</v>
      </c>
    </row>
    <row r="30" spans="3:17" ht="30" customHeight="1" x14ac:dyDescent="0.25">
      <c r="D30" s="2" t="s">
        <v>79</v>
      </c>
      <c r="G30" s="15"/>
      <c r="H30" s="15"/>
      <c r="J30" s="4" t="s">
        <v>52</v>
      </c>
      <c r="L30" s="15">
        <f t="shared" si="0"/>
        <v>0</v>
      </c>
    </row>
    <row r="31" spans="3:17" ht="30" customHeight="1" x14ac:dyDescent="0.25">
      <c r="D31" s="2" t="s">
        <v>80</v>
      </c>
      <c r="G31" s="15"/>
      <c r="H31" s="15"/>
      <c r="J31" s="4" t="s">
        <v>52</v>
      </c>
      <c r="L31" s="15">
        <f t="shared" si="0"/>
        <v>0</v>
      </c>
    </row>
    <row r="32" spans="3:17" ht="30" customHeight="1" x14ac:dyDescent="0.25">
      <c r="D32" s="2" t="s">
        <v>81</v>
      </c>
      <c r="G32" s="15"/>
      <c r="H32" s="15"/>
      <c r="J32" s="4" t="s">
        <v>52</v>
      </c>
      <c r="L32" s="15">
        <f t="shared" si="0"/>
        <v>0</v>
      </c>
    </row>
    <row r="33" spans="4:12" ht="30" customHeight="1" x14ac:dyDescent="0.25">
      <c r="D33" s="2" t="s">
        <v>83</v>
      </c>
      <c r="G33" s="15"/>
      <c r="H33" s="15"/>
      <c r="J33" s="4" t="s">
        <v>52</v>
      </c>
      <c r="L33" s="15">
        <f t="shared" si="0"/>
        <v>0</v>
      </c>
    </row>
    <row r="34" spans="4:12" ht="30" customHeight="1" x14ac:dyDescent="0.25">
      <c r="D34" s="2" t="s">
        <v>82</v>
      </c>
      <c r="L34" s="19">
        <f>AVERAGE(L26:L33)</f>
        <v>0</v>
      </c>
    </row>
    <row r="35" spans="4:12" ht="30" customHeight="1" x14ac:dyDescent="0.25">
      <c r="D35" s="2" t="s">
        <v>84</v>
      </c>
      <c r="L35" s="19" t="e">
        <f>'Estimate - Full (for Coaches)'!J18</f>
        <v>#DIV/0!</v>
      </c>
    </row>
    <row r="36" spans="4:12" ht="30" customHeight="1" x14ac:dyDescent="0.25">
      <c r="D36" s="2" t="s">
        <v>85</v>
      </c>
    </row>
    <row r="37" spans="4:12" ht="30" customHeight="1" x14ac:dyDescent="0.25">
      <c r="D37" s="2" t="s">
        <v>86</v>
      </c>
    </row>
    <row r="38" spans="4:12" ht="30" customHeight="1" x14ac:dyDescent="0.25">
      <c r="D38" s="2" t="s">
        <v>87</v>
      </c>
    </row>
    <row r="39" spans="4:12" ht="30" customHeight="1" x14ac:dyDescent="0.25">
      <c r="D39" s="97" t="s">
        <v>88</v>
      </c>
      <c r="E39" s="98"/>
      <c r="F39" s="97" t="s">
        <v>98</v>
      </c>
      <c r="G39" s="15">
        <v>22.5</v>
      </c>
    </row>
    <row r="40" spans="4:12" ht="30" customHeight="1" x14ac:dyDescent="0.25">
      <c r="D40" s="97" t="s">
        <v>89</v>
      </c>
      <c r="E40" s="98"/>
      <c r="F40" s="97" t="s">
        <v>98</v>
      </c>
      <c r="H40" s="15">
        <v>20.5</v>
      </c>
    </row>
    <row r="41" spans="4:12" ht="30" customHeight="1" x14ac:dyDescent="0.25">
      <c r="D41" s="97" t="s">
        <v>88</v>
      </c>
      <c r="E41" s="98"/>
      <c r="F41" s="97" t="s">
        <v>99</v>
      </c>
      <c r="G41" s="15">
        <v>33.5</v>
      </c>
    </row>
    <row r="42" spans="4:12" ht="30" customHeight="1" x14ac:dyDescent="0.25">
      <c r="D42" s="97" t="s">
        <v>89</v>
      </c>
      <c r="E42" s="98"/>
      <c r="F42" s="97" t="s">
        <v>99</v>
      </c>
      <c r="H42" s="15">
        <v>28.5</v>
      </c>
    </row>
    <row r="43" spans="4:12" ht="30" customHeight="1" x14ac:dyDescent="0.25">
      <c r="D43" s="97" t="s">
        <v>100</v>
      </c>
      <c r="E43" s="98"/>
      <c r="F43" s="97" t="s">
        <v>101</v>
      </c>
      <c r="G43" s="15">
        <v>26</v>
      </c>
    </row>
    <row r="44" spans="4:12" ht="30" customHeight="1" x14ac:dyDescent="0.25">
      <c r="D44" s="97" t="s">
        <v>102</v>
      </c>
      <c r="E44" s="98"/>
      <c r="F44" s="97" t="s">
        <v>101</v>
      </c>
      <c r="G44" s="15"/>
      <c r="H44" s="15">
        <v>20</v>
      </c>
    </row>
    <row r="45" spans="4:12" ht="30" customHeight="1" x14ac:dyDescent="0.25">
      <c r="D45" s="2" t="s">
        <v>91</v>
      </c>
      <c r="G45" s="15"/>
    </row>
    <row r="46" spans="4:12" ht="30" customHeight="1" x14ac:dyDescent="0.25">
      <c r="D46" s="2" t="s">
        <v>90</v>
      </c>
    </row>
    <row r="47" spans="4:12" ht="30" customHeight="1" x14ac:dyDescent="0.25">
      <c r="D47" s="2" t="s">
        <v>92</v>
      </c>
    </row>
    <row r="48" spans="4:12" ht="30" customHeight="1" x14ac:dyDescent="0.25">
      <c r="D48" s="2" t="s">
        <v>93</v>
      </c>
    </row>
    <row r="49" spans="4:4" ht="30" customHeight="1" x14ac:dyDescent="0.25">
      <c r="D49" s="2" t="s">
        <v>94</v>
      </c>
    </row>
    <row r="50" spans="4:4" ht="30" customHeight="1" x14ac:dyDescent="0.25">
      <c r="D50" s="2" t="s">
        <v>95</v>
      </c>
    </row>
    <row r="51" spans="4:4" ht="30" customHeight="1" x14ac:dyDescent="0.25">
      <c r="D51" s="2" t="s">
        <v>96</v>
      </c>
    </row>
    <row r="52" spans="4:4" ht="30" customHeight="1" x14ac:dyDescent="0.25">
      <c r="D52" s="2" t="s">
        <v>97</v>
      </c>
    </row>
  </sheetData>
  <pageMargins left="0.7" right="0.7" top="0.75" bottom="0.75" header="0.3" footer="0.3"/>
  <pageSetup scale="4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zoomScale="115" zoomScaleNormal="115" zoomScaleSheetLayoutView="110" workbookViewId="0">
      <selection activeCell="B10" sqref="B10"/>
    </sheetView>
  </sheetViews>
  <sheetFormatPr defaultRowHeight="15" x14ac:dyDescent="0.25"/>
  <cols>
    <col min="1" max="1" width="6.28515625" style="81" customWidth="1"/>
    <col min="2" max="2" width="28.85546875" bestFit="1" customWidth="1"/>
    <col min="3" max="3" width="36.42578125" style="83" customWidth="1"/>
    <col min="257" max="257" width="6.28515625" customWidth="1"/>
    <col min="258" max="258" width="28.85546875" bestFit="1" customWidth="1"/>
    <col min="259" max="259" width="36.42578125" customWidth="1"/>
    <col min="513" max="513" width="6.28515625" customWidth="1"/>
    <col min="514" max="514" width="28.85546875" bestFit="1" customWidth="1"/>
    <col min="515" max="515" width="36.42578125" customWidth="1"/>
    <col min="769" max="769" width="6.28515625" customWidth="1"/>
    <col min="770" max="770" width="28.85546875" bestFit="1" customWidth="1"/>
    <col min="771" max="771" width="36.42578125" customWidth="1"/>
    <col min="1025" max="1025" width="6.28515625" customWidth="1"/>
    <col min="1026" max="1026" width="28.85546875" bestFit="1" customWidth="1"/>
    <col min="1027" max="1027" width="36.42578125" customWidth="1"/>
    <col min="1281" max="1281" width="6.28515625" customWidth="1"/>
    <col min="1282" max="1282" width="28.85546875" bestFit="1" customWidth="1"/>
    <col min="1283" max="1283" width="36.42578125" customWidth="1"/>
    <col min="1537" max="1537" width="6.28515625" customWidth="1"/>
    <col min="1538" max="1538" width="28.85546875" bestFit="1" customWidth="1"/>
    <col min="1539" max="1539" width="36.42578125" customWidth="1"/>
    <col min="1793" max="1793" width="6.28515625" customWidth="1"/>
    <col min="1794" max="1794" width="28.85546875" bestFit="1" customWidth="1"/>
    <col min="1795" max="1795" width="36.42578125" customWidth="1"/>
    <col min="2049" max="2049" width="6.28515625" customWidth="1"/>
    <col min="2050" max="2050" width="28.85546875" bestFit="1" customWidth="1"/>
    <col min="2051" max="2051" width="36.42578125" customWidth="1"/>
    <col min="2305" max="2305" width="6.28515625" customWidth="1"/>
    <col min="2306" max="2306" width="28.85546875" bestFit="1" customWidth="1"/>
    <col min="2307" max="2307" width="36.42578125" customWidth="1"/>
    <col min="2561" max="2561" width="6.28515625" customWidth="1"/>
    <col min="2562" max="2562" width="28.85546875" bestFit="1" customWidth="1"/>
    <col min="2563" max="2563" width="36.42578125" customWidth="1"/>
    <col min="2817" max="2817" width="6.28515625" customWidth="1"/>
    <col min="2818" max="2818" width="28.85546875" bestFit="1" customWidth="1"/>
    <col min="2819" max="2819" width="36.42578125" customWidth="1"/>
    <col min="3073" max="3073" width="6.28515625" customWidth="1"/>
    <col min="3074" max="3074" width="28.85546875" bestFit="1" customWidth="1"/>
    <col min="3075" max="3075" width="36.42578125" customWidth="1"/>
    <col min="3329" max="3329" width="6.28515625" customWidth="1"/>
    <col min="3330" max="3330" width="28.85546875" bestFit="1" customWidth="1"/>
    <col min="3331" max="3331" width="36.42578125" customWidth="1"/>
    <col min="3585" max="3585" width="6.28515625" customWidth="1"/>
    <col min="3586" max="3586" width="28.85546875" bestFit="1" customWidth="1"/>
    <col min="3587" max="3587" width="36.42578125" customWidth="1"/>
    <col min="3841" max="3841" width="6.28515625" customWidth="1"/>
    <col min="3842" max="3842" width="28.85546875" bestFit="1" customWidth="1"/>
    <col min="3843" max="3843" width="36.42578125" customWidth="1"/>
    <col min="4097" max="4097" width="6.28515625" customWidth="1"/>
    <col min="4098" max="4098" width="28.85546875" bestFit="1" customWidth="1"/>
    <col min="4099" max="4099" width="36.42578125" customWidth="1"/>
    <col min="4353" max="4353" width="6.28515625" customWidth="1"/>
    <col min="4354" max="4354" width="28.85546875" bestFit="1" customWidth="1"/>
    <col min="4355" max="4355" width="36.42578125" customWidth="1"/>
    <col min="4609" max="4609" width="6.28515625" customWidth="1"/>
    <col min="4610" max="4610" width="28.85546875" bestFit="1" customWidth="1"/>
    <col min="4611" max="4611" width="36.42578125" customWidth="1"/>
    <col min="4865" max="4865" width="6.28515625" customWidth="1"/>
    <col min="4866" max="4866" width="28.85546875" bestFit="1" customWidth="1"/>
    <col min="4867" max="4867" width="36.42578125" customWidth="1"/>
    <col min="5121" max="5121" width="6.28515625" customWidth="1"/>
    <col min="5122" max="5122" width="28.85546875" bestFit="1" customWidth="1"/>
    <col min="5123" max="5123" width="36.42578125" customWidth="1"/>
    <col min="5377" max="5377" width="6.28515625" customWidth="1"/>
    <col min="5378" max="5378" width="28.85546875" bestFit="1" customWidth="1"/>
    <col min="5379" max="5379" width="36.42578125" customWidth="1"/>
    <col min="5633" max="5633" width="6.28515625" customWidth="1"/>
    <col min="5634" max="5634" width="28.85546875" bestFit="1" customWidth="1"/>
    <col min="5635" max="5635" width="36.42578125" customWidth="1"/>
    <col min="5889" max="5889" width="6.28515625" customWidth="1"/>
    <col min="5890" max="5890" width="28.85546875" bestFit="1" customWidth="1"/>
    <col min="5891" max="5891" width="36.42578125" customWidth="1"/>
    <col min="6145" max="6145" width="6.28515625" customWidth="1"/>
    <col min="6146" max="6146" width="28.85546875" bestFit="1" customWidth="1"/>
    <col min="6147" max="6147" width="36.42578125" customWidth="1"/>
    <col min="6401" max="6401" width="6.28515625" customWidth="1"/>
    <col min="6402" max="6402" width="28.85546875" bestFit="1" customWidth="1"/>
    <col min="6403" max="6403" width="36.42578125" customWidth="1"/>
    <col min="6657" max="6657" width="6.28515625" customWidth="1"/>
    <col min="6658" max="6658" width="28.85546875" bestFit="1" customWidth="1"/>
    <col min="6659" max="6659" width="36.42578125" customWidth="1"/>
    <col min="6913" max="6913" width="6.28515625" customWidth="1"/>
    <col min="6914" max="6914" width="28.85546875" bestFit="1" customWidth="1"/>
    <col min="6915" max="6915" width="36.42578125" customWidth="1"/>
    <col min="7169" max="7169" width="6.28515625" customWidth="1"/>
    <col min="7170" max="7170" width="28.85546875" bestFit="1" customWidth="1"/>
    <col min="7171" max="7171" width="36.42578125" customWidth="1"/>
    <col min="7425" max="7425" width="6.28515625" customWidth="1"/>
    <col min="7426" max="7426" width="28.85546875" bestFit="1" customWidth="1"/>
    <col min="7427" max="7427" width="36.42578125" customWidth="1"/>
    <col min="7681" max="7681" width="6.28515625" customWidth="1"/>
    <col min="7682" max="7682" width="28.85546875" bestFit="1" customWidth="1"/>
    <col min="7683" max="7683" width="36.42578125" customWidth="1"/>
    <col min="7937" max="7937" width="6.28515625" customWidth="1"/>
    <col min="7938" max="7938" width="28.85546875" bestFit="1" customWidth="1"/>
    <col min="7939" max="7939" width="36.42578125" customWidth="1"/>
    <col min="8193" max="8193" width="6.28515625" customWidth="1"/>
    <col min="8194" max="8194" width="28.85546875" bestFit="1" customWidth="1"/>
    <col min="8195" max="8195" width="36.42578125" customWidth="1"/>
    <col min="8449" max="8449" width="6.28515625" customWidth="1"/>
    <col min="8450" max="8450" width="28.85546875" bestFit="1" customWidth="1"/>
    <col min="8451" max="8451" width="36.42578125" customWidth="1"/>
    <col min="8705" max="8705" width="6.28515625" customWidth="1"/>
    <col min="8706" max="8706" width="28.85546875" bestFit="1" customWidth="1"/>
    <col min="8707" max="8707" width="36.42578125" customWidth="1"/>
    <col min="8961" max="8961" width="6.28515625" customWidth="1"/>
    <col min="8962" max="8962" width="28.85546875" bestFit="1" customWidth="1"/>
    <col min="8963" max="8963" width="36.42578125" customWidth="1"/>
    <col min="9217" max="9217" width="6.28515625" customWidth="1"/>
    <col min="9218" max="9218" width="28.85546875" bestFit="1" customWidth="1"/>
    <col min="9219" max="9219" width="36.42578125" customWidth="1"/>
    <col min="9473" max="9473" width="6.28515625" customWidth="1"/>
    <col min="9474" max="9474" width="28.85546875" bestFit="1" customWidth="1"/>
    <col min="9475" max="9475" width="36.42578125" customWidth="1"/>
    <col min="9729" max="9729" width="6.28515625" customWidth="1"/>
    <col min="9730" max="9730" width="28.85546875" bestFit="1" customWidth="1"/>
    <col min="9731" max="9731" width="36.42578125" customWidth="1"/>
    <col min="9985" max="9985" width="6.28515625" customWidth="1"/>
    <col min="9986" max="9986" width="28.85546875" bestFit="1" customWidth="1"/>
    <col min="9987" max="9987" width="36.42578125" customWidth="1"/>
    <col min="10241" max="10241" width="6.28515625" customWidth="1"/>
    <col min="10242" max="10242" width="28.85546875" bestFit="1" customWidth="1"/>
    <col min="10243" max="10243" width="36.42578125" customWidth="1"/>
    <col min="10497" max="10497" width="6.28515625" customWidth="1"/>
    <col min="10498" max="10498" width="28.85546875" bestFit="1" customWidth="1"/>
    <col min="10499" max="10499" width="36.42578125" customWidth="1"/>
    <col min="10753" max="10753" width="6.28515625" customWidth="1"/>
    <col min="10754" max="10754" width="28.85546875" bestFit="1" customWidth="1"/>
    <col min="10755" max="10755" width="36.42578125" customWidth="1"/>
    <col min="11009" max="11009" width="6.28515625" customWidth="1"/>
    <col min="11010" max="11010" width="28.85546875" bestFit="1" customWidth="1"/>
    <col min="11011" max="11011" width="36.42578125" customWidth="1"/>
    <col min="11265" max="11265" width="6.28515625" customWidth="1"/>
    <col min="11266" max="11266" width="28.85546875" bestFit="1" customWidth="1"/>
    <col min="11267" max="11267" width="36.42578125" customWidth="1"/>
    <col min="11521" max="11521" width="6.28515625" customWidth="1"/>
    <col min="11522" max="11522" width="28.85546875" bestFit="1" customWidth="1"/>
    <col min="11523" max="11523" width="36.42578125" customWidth="1"/>
    <col min="11777" max="11777" width="6.28515625" customWidth="1"/>
    <col min="11778" max="11778" width="28.85546875" bestFit="1" customWidth="1"/>
    <col min="11779" max="11779" width="36.42578125" customWidth="1"/>
    <col min="12033" max="12033" width="6.28515625" customWidth="1"/>
    <col min="12034" max="12034" width="28.85546875" bestFit="1" customWidth="1"/>
    <col min="12035" max="12035" width="36.42578125" customWidth="1"/>
    <col min="12289" max="12289" width="6.28515625" customWidth="1"/>
    <col min="12290" max="12290" width="28.85546875" bestFit="1" customWidth="1"/>
    <col min="12291" max="12291" width="36.42578125" customWidth="1"/>
    <col min="12545" max="12545" width="6.28515625" customWidth="1"/>
    <col min="12546" max="12546" width="28.85546875" bestFit="1" customWidth="1"/>
    <col min="12547" max="12547" width="36.42578125" customWidth="1"/>
    <col min="12801" max="12801" width="6.28515625" customWidth="1"/>
    <col min="12802" max="12802" width="28.85546875" bestFit="1" customWidth="1"/>
    <col min="12803" max="12803" width="36.42578125" customWidth="1"/>
    <col min="13057" max="13057" width="6.28515625" customWidth="1"/>
    <col min="13058" max="13058" width="28.85546875" bestFit="1" customWidth="1"/>
    <col min="13059" max="13059" width="36.42578125" customWidth="1"/>
    <col min="13313" max="13313" width="6.28515625" customWidth="1"/>
    <col min="13314" max="13314" width="28.85546875" bestFit="1" customWidth="1"/>
    <col min="13315" max="13315" width="36.42578125" customWidth="1"/>
    <col min="13569" max="13569" width="6.28515625" customWidth="1"/>
    <col min="13570" max="13570" width="28.85546875" bestFit="1" customWidth="1"/>
    <col min="13571" max="13571" width="36.42578125" customWidth="1"/>
    <col min="13825" max="13825" width="6.28515625" customWidth="1"/>
    <col min="13826" max="13826" width="28.85546875" bestFit="1" customWidth="1"/>
    <col min="13827" max="13827" width="36.42578125" customWidth="1"/>
    <col min="14081" max="14081" width="6.28515625" customWidth="1"/>
    <col min="14082" max="14082" width="28.85546875" bestFit="1" customWidth="1"/>
    <col min="14083" max="14083" width="36.42578125" customWidth="1"/>
    <col min="14337" max="14337" width="6.28515625" customWidth="1"/>
    <col min="14338" max="14338" width="28.85546875" bestFit="1" customWidth="1"/>
    <col min="14339" max="14339" width="36.42578125" customWidth="1"/>
    <col min="14593" max="14593" width="6.28515625" customWidth="1"/>
    <col min="14594" max="14594" width="28.85546875" bestFit="1" customWidth="1"/>
    <col min="14595" max="14595" width="36.42578125" customWidth="1"/>
    <col min="14849" max="14849" width="6.28515625" customWidth="1"/>
    <col min="14850" max="14850" width="28.85546875" bestFit="1" customWidth="1"/>
    <col min="14851" max="14851" width="36.42578125" customWidth="1"/>
    <col min="15105" max="15105" width="6.28515625" customWidth="1"/>
    <col min="15106" max="15106" width="28.85546875" bestFit="1" customWidth="1"/>
    <col min="15107" max="15107" width="36.42578125" customWidth="1"/>
    <col min="15361" max="15361" width="6.28515625" customWidth="1"/>
    <col min="15362" max="15362" width="28.85546875" bestFit="1" customWidth="1"/>
    <col min="15363" max="15363" width="36.42578125" customWidth="1"/>
    <col min="15617" max="15617" width="6.28515625" customWidth="1"/>
    <col min="15618" max="15618" width="28.85546875" bestFit="1" customWidth="1"/>
    <col min="15619" max="15619" width="36.42578125" customWidth="1"/>
    <col min="15873" max="15873" width="6.28515625" customWidth="1"/>
    <col min="15874" max="15874" width="28.85546875" bestFit="1" customWidth="1"/>
    <col min="15875" max="15875" width="36.42578125" customWidth="1"/>
    <col min="16129" max="16129" width="6.28515625" customWidth="1"/>
    <col min="16130" max="16130" width="28.85546875" bestFit="1" customWidth="1"/>
    <col min="16131" max="16131" width="36.42578125" customWidth="1"/>
  </cols>
  <sheetData>
    <row r="1" spans="1:3" ht="54.75" customHeight="1" x14ac:dyDescent="0.5">
      <c r="B1" s="82" t="s">
        <v>67</v>
      </c>
    </row>
    <row r="2" spans="1:3" ht="20.25" customHeight="1" x14ac:dyDescent="0.25"/>
    <row r="3" spans="1:3" ht="20.25" customHeight="1" x14ac:dyDescent="0.25">
      <c r="B3" t="str">
        <f>'Estimate - Full (for Coaches)'!D3</f>
        <v>Support Services Building</v>
      </c>
    </row>
    <row r="4" spans="1:3" ht="20.25" customHeight="1" x14ac:dyDescent="0.25">
      <c r="B4" t="str">
        <f>'Estimate - Full (for Coaches)'!D4</f>
        <v>15200 Neabsco Mills Rd.</v>
      </c>
    </row>
    <row r="5" spans="1:3" ht="20.25" customHeight="1" x14ac:dyDescent="0.25">
      <c r="B5" t="str">
        <f>'Estimate - Full (for Coaches)'!D5</f>
        <v>Woodbridge, VA 22191</v>
      </c>
    </row>
    <row r="6" spans="1:3" ht="20.25" customHeight="1" x14ac:dyDescent="0.25"/>
    <row r="7" spans="1:3" ht="20.25" customHeight="1" x14ac:dyDescent="0.25"/>
    <row r="8" spans="1:3" ht="20.25" customHeight="1" thickBot="1" x14ac:dyDescent="0.3">
      <c r="A8" s="84" t="s">
        <v>68</v>
      </c>
      <c r="B8" s="85" t="s">
        <v>33</v>
      </c>
      <c r="C8" s="85"/>
    </row>
    <row r="9" spans="1:3" ht="20.25" customHeight="1" x14ac:dyDescent="0.25">
      <c r="A9" s="81">
        <v>1</v>
      </c>
      <c r="B9" t="s">
        <v>104</v>
      </c>
      <c r="C9"/>
    </row>
    <row r="10" spans="1:3" ht="20.25" customHeight="1" x14ac:dyDescent="0.25">
      <c r="A10" s="81">
        <v>2</v>
      </c>
      <c r="C10"/>
    </row>
    <row r="11" spans="1:3" ht="20.25" customHeight="1" x14ac:dyDescent="0.25">
      <c r="A11" s="81">
        <v>3</v>
      </c>
      <c r="C11"/>
    </row>
    <row r="12" spans="1:3" ht="20.25" customHeight="1" x14ac:dyDescent="0.25">
      <c r="A12" s="81">
        <v>4</v>
      </c>
      <c r="C12"/>
    </row>
    <row r="13" spans="1:3" ht="20.25" customHeight="1" x14ac:dyDescent="0.25">
      <c r="C13"/>
    </row>
    <row r="14" spans="1:3" ht="20.25" customHeight="1" x14ac:dyDescent="0.25">
      <c r="C14"/>
    </row>
    <row r="15" spans="1:3" ht="20.25" customHeight="1" x14ac:dyDescent="0.25">
      <c r="C15"/>
    </row>
    <row r="16" spans="1:3" ht="20.25" customHeight="1" x14ac:dyDescent="0.25">
      <c r="C16"/>
    </row>
    <row r="17" spans="3:3" ht="20.25" customHeight="1" x14ac:dyDescent="0.25">
      <c r="C17"/>
    </row>
    <row r="18" spans="3:3" ht="20.25" customHeight="1" x14ac:dyDescent="0.25">
      <c r="C18"/>
    </row>
    <row r="19" spans="3:3" ht="20.25" customHeight="1" x14ac:dyDescent="0.25">
      <c r="C19"/>
    </row>
    <row r="20" spans="3:3" ht="20.25" customHeight="1" x14ac:dyDescent="0.25">
      <c r="C20"/>
    </row>
    <row r="21" spans="3:3" ht="20.25" customHeight="1" x14ac:dyDescent="0.25">
      <c r="C21"/>
    </row>
    <row r="22" spans="3:3" ht="20.25" customHeight="1" x14ac:dyDescent="0.25">
      <c r="C22"/>
    </row>
    <row r="23" spans="3:3" ht="20.25" customHeight="1" x14ac:dyDescent="0.25">
      <c r="C23"/>
    </row>
    <row r="24" spans="3:3" ht="20.25" customHeight="1" x14ac:dyDescent="0.25">
      <c r="C24"/>
    </row>
    <row r="25" spans="3:3" ht="20.25" customHeight="1" x14ac:dyDescent="0.25">
      <c r="C25"/>
    </row>
    <row r="26" spans="3:3" ht="20.25" customHeight="1" x14ac:dyDescent="0.25"/>
    <row r="27" spans="3:3" ht="20.25" customHeight="1" x14ac:dyDescent="0.25"/>
    <row r="28" spans="3:3" ht="20.25" customHeight="1" x14ac:dyDescent="0.25"/>
  </sheetData>
  <pageMargins left="0.7" right="0.7" top="0.75" bottom="0.75" header="0.3" footer="0.3"/>
  <pageSetup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30"/>
  <sheetViews>
    <sheetView zoomScale="115" zoomScaleNormal="115" zoomScaleSheetLayoutView="110" workbookViewId="0">
      <selection activeCell="C11" sqref="C11"/>
    </sheetView>
  </sheetViews>
  <sheetFormatPr defaultRowHeight="15" x14ac:dyDescent="0.25"/>
  <cols>
    <col min="1" max="1" width="9.140625" style="89"/>
    <col min="2" max="2" width="6.28515625" style="86" customWidth="1"/>
    <col min="3" max="3" width="36.140625" style="89" bestFit="1" customWidth="1"/>
    <col min="4" max="4" width="36.42578125" style="88" customWidth="1"/>
    <col min="5" max="257" width="9.140625" style="89"/>
    <col min="258" max="258" width="6.28515625" style="89" customWidth="1"/>
    <col min="259" max="259" width="28.85546875" style="89" bestFit="1" customWidth="1"/>
    <col min="260" max="260" width="36.42578125" style="89" customWidth="1"/>
    <col min="261" max="513" width="9.140625" style="89"/>
    <col min="514" max="514" width="6.28515625" style="89" customWidth="1"/>
    <col min="515" max="515" width="28.85546875" style="89" bestFit="1" customWidth="1"/>
    <col min="516" max="516" width="36.42578125" style="89" customWidth="1"/>
    <col min="517" max="769" width="9.140625" style="89"/>
    <col min="770" max="770" width="6.28515625" style="89" customWidth="1"/>
    <col min="771" max="771" width="28.85546875" style="89" bestFit="1" customWidth="1"/>
    <col min="772" max="772" width="36.42578125" style="89" customWidth="1"/>
    <col min="773" max="1025" width="9.140625" style="89"/>
    <col min="1026" max="1026" width="6.28515625" style="89" customWidth="1"/>
    <col min="1027" max="1027" width="28.85546875" style="89" bestFit="1" customWidth="1"/>
    <col min="1028" max="1028" width="36.42578125" style="89" customWidth="1"/>
    <col min="1029" max="1281" width="9.140625" style="89"/>
    <col min="1282" max="1282" width="6.28515625" style="89" customWidth="1"/>
    <col min="1283" max="1283" width="28.85546875" style="89" bestFit="1" customWidth="1"/>
    <col min="1284" max="1284" width="36.42578125" style="89" customWidth="1"/>
    <col min="1285" max="1537" width="9.140625" style="89"/>
    <col min="1538" max="1538" width="6.28515625" style="89" customWidth="1"/>
    <col min="1539" max="1539" width="28.85546875" style="89" bestFit="1" customWidth="1"/>
    <col min="1540" max="1540" width="36.42578125" style="89" customWidth="1"/>
    <col min="1541" max="1793" width="9.140625" style="89"/>
    <col min="1794" max="1794" width="6.28515625" style="89" customWidth="1"/>
    <col min="1795" max="1795" width="28.85546875" style="89" bestFit="1" customWidth="1"/>
    <col min="1796" max="1796" width="36.42578125" style="89" customWidth="1"/>
    <col min="1797" max="2049" width="9.140625" style="89"/>
    <col min="2050" max="2050" width="6.28515625" style="89" customWidth="1"/>
    <col min="2051" max="2051" width="28.85546875" style="89" bestFit="1" customWidth="1"/>
    <col min="2052" max="2052" width="36.42578125" style="89" customWidth="1"/>
    <col min="2053" max="2305" width="9.140625" style="89"/>
    <col min="2306" max="2306" width="6.28515625" style="89" customWidth="1"/>
    <col min="2307" max="2307" width="28.85546875" style="89" bestFit="1" customWidth="1"/>
    <col min="2308" max="2308" width="36.42578125" style="89" customWidth="1"/>
    <col min="2309" max="2561" width="9.140625" style="89"/>
    <col min="2562" max="2562" width="6.28515625" style="89" customWidth="1"/>
    <col min="2563" max="2563" width="28.85546875" style="89" bestFit="1" customWidth="1"/>
    <col min="2564" max="2564" width="36.42578125" style="89" customWidth="1"/>
    <col min="2565" max="2817" width="9.140625" style="89"/>
    <col min="2818" max="2818" width="6.28515625" style="89" customWidth="1"/>
    <col min="2819" max="2819" width="28.85546875" style="89" bestFit="1" customWidth="1"/>
    <col min="2820" max="2820" width="36.42578125" style="89" customWidth="1"/>
    <col min="2821" max="3073" width="9.140625" style="89"/>
    <col min="3074" max="3074" width="6.28515625" style="89" customWidth="1"/>
    <col min="3075" max="3075" width="28.85546875" style="89" bestFit="1" customWidth="1"/>
    <col min="3076" max="3076" width="36.42578125" style="89" customWidth="1"/>
    <col min="3077" max="3329" width="9.140625" style="89"/>
    <col min="3330" max="3330" width="6.28515625" style="89" customWidth="1"/>
    <col min="3331" max="3331" width="28.85546875" style="89" bestFit="1" customWidth="1"/>
    <col min="3332" max="3332" width="36.42578125" style="89" customWidth="1"/>
    <col min="3333" max="3585" width="9.140625" style="89"/>
    <col min="3586" max="3586" width="6.28515625" style="89" customWidth="1"/>
    <col min="3587" max="3587" width="28.85546875" style="89" bestFit="1" customWidth="1"/>
    <col min="3588" max="3588" width="36.42578125" style="89" customWidth="1"/>
    <col min="3589" max="3841" width="9.140625" style="89"/>
    <col min="3842" max="3842" width="6.28515625" style="89" customWidth="1"/>
    <col min="3843" max="3843" width="28.85546875" style="89" bestFit="1" customWidth="1"/>
    <col min="3844" max="3844" width="36.42578125" style="89" customWidth="1"/>
    <col min="3845" max="4097" width="9.140625" style="89"/>
    <col min="4098" max="4098" width="6.28515625" style="89" customWidth="1"/>
    <col min="4099" max="4099" width="28.85546875" style="89" bestFit="1" customWidth="1"/>
    <col min="4100" max="4100" width="36.42578125" style="89" customWidth="1"/>
    <col min="4101" max="4353" width="9.140625" style="89"/>
    <col min="4354" max="4354" width="6.28515625" style="89" customWidth="1"/>
    <col min="4355" max="4355" width="28.85546875" style="89" bestFit="1" customWidth="1"/>
    <col min="4356" max="4356" width="36.42578125" style="89" customWidth="1"/>
    <col min="4357" max="4609" width="9.140625" style="89"/>
    <col min="4610" max="4610" width="6.28515625" style="89" customWidth="1"/>
    <col min="4611" max="4611" width="28.85546875" style="89" bestFit="1" customWidth="1"/>
    <col min="4612" max="4612" width="36.42578125" style="89" customWidth="1"/>
    <col min="4613" max="4865" width="9.140625" style="89"/>
    <col min="4866" max="4866" width="6.28515625" style="89" customWidth="1"/>
    <col min="4867" max="4867" width="28.85546875" style="89" bestFit="1" customWidth="1"/>
    <col min="4868" max="4868" width="36.42578125" style="89" customWidth="1"/>
    <col min="4869" max="5121" width="9.140625" style="89"/>
    <col min="5122" max="5122" width="6.28515625" style="89" customWidth="1"/>
    <col min="5123" max="5123" width="28.85546875" style="89" bestFit="1" customWidth="1"/>
    <col min="5124" max="5124" width="36.42578125" style="89" customWidth="1"/>
    <col min="5125" max="5377" width="9.140625" style="89"/>
    <col min="5378" max="5378" width="6.28515625" style="89" customWidth="1"/>
    <col min="5379" max="5379" width="28.85546875" style="89" bestFit="1" customWidth="1"/>
    <col min="5380" max="5380" width="36.42578125" style="89" customWidth="1"/>
    <col min="5381" max="5633" width="9.140625" style="89"/>
    <col min="5634" max="5634" width="6.28515625" style="89" customWidth="1"/>
    <col min="5635" max="5635" width="28.85546875" style="89" bestFit="1" customWidth="1"/>
    <col min="5636" max="5636" width="36.42578125" style="89" customWidth="1"/>
    <col min="5637" max="5889" width="9.140625" style="89"/>
    <col min="5890" max="5890" width="6.28515625" style="89" customWidth="1"/>
    <col min="5891" max="5891" width="28.85546875" style="89" bestFit="1" customWidth="1"/>
    <col min="5892" max="5892" width="36.42578125" style="89" customWidth="1"/>
    <col min="5893" max="6145" width="9.140625" style="89"/>
    <col min="6146" max="6146" width="6.28515625" style="89" customWidth="1"/>
    <col min="6147" max="6147" width="28.85546875" style="89" bestFit="1" customWidth="1"/>
    <col min="6148" max="6148" width="36.42578125" style="89" customWidth="1"/>
    <col min="6149" max="6401" width="9.140625" style="89"/>
    <col min="6402" max="6402" width="6.28515625" style="89" customWidth="1"/>
    <col min="6403" max="6403" width="28.85546875" style="89" bestFit="1" customWidth="1"/>
    <col min="6404" max="6404" width="36.42578125" style="89" customWidth="1"/>
    <col min="6405" max="6657" width="9.140625" style="89"/>
    <col min="6658" max="6658" width="6.28515625" style="89" customWidth="1"/>
    <col min="6659" max="6659" width="28.85546875" style="89" bestFit="1" customWidth="1"/>
    <col min="6660" max="6660" width="36.42578125" style="89" customWidth="1"/>
    <col min="6661" max="6913" width="9.140625" style="89"/>
    <col min="6914" max="6914" width="6.28515625" style="89" customWidth="1"/>
    <col min="6915" max="6915" width="28.85546875" style="89" bestFit="1" customWidth="1"/>
    <col min="6916" max="6916" width="36.42578125" style="89" customWidth="1"/>
    <col min="6917" max="7169" width="9.140625" style="89"/>
    <col min="7170" max="7170" width="6.28515625" style="89" customWidth="1"/>
    <col min="7171" max="7171" width="28.85546875" style="89" bestFit="1" customWidth="1"/>
    <col min="7172" max="7172" width="36.42578125" style="89" customWidth="1"/>
    <col min="7173" max="7425" width="9.140625" style="89"/>
    <col min="7426" max="7426" width="6.28515625" style="89" customWidth="1"/>
    <col min="7427" max="7427" width="28.85546875" style="89" bestFit="1" customWidth="1"/>
    <col min="7428" max="7428" width="36.42578125" style="89" customWidth="1"/>
    <col min="7429" max="7681" width="9.140625" style="89"/>
    <col min="7682" max="7682" width="6.28515625" style="89" customWidth="1"/>
    <col min="7683" max="7683" width="28.85546875" style="89" bestFit="1" customWidth="1"/>
    <col min="7684" max="7684" width="36.42578125" style="89" customWidth="1"/>
    <col min="7685" max="7937" width="9.140625" style="89"/>
    <col min="7938" max="7938" width="6.28515625" style="89" customWidth="1"/>
    <col min="7939" max="7939" width="28.85546875" style="89" bestFit="1" customWidth="1"/>
    <col min="7940" max="7940" width="36.42578125" style="89" customWidth="1"/>
    <col min="7941" max="8193" width="9.140625" style="89"/>
    <col min="8194" max="8194" width="6.28515625" style="89" customWidth="1"/>
    <col min="8195" max="8195" width="28.85546875" style="89" bestFit="1" customWidth="1"/>
    <col min="8196" max="8196" width="36.42578125" style="89" customWidth="1"/>
    <col min="8197" max="8449" width="9.140625" style="89"/>
    <col min="8450" max="8450" width="6.28515625" style="89" customWidth="1"/>
    <col min="8451" max="8451" width="28.85546875" style="89" bestFit="1" customWidth="1"/>
    <col min="8452" max="8452" width="36.42578125" style="89" customWidth="1"/>
    <col min="8453" max="8705" width="9.140625" style="89"/>
    <col min="8706" max="8706" width="6.28515625" style="89" customWidth="1"/>
    <col min="8707" max="8707" width="28.85546875" style="89" bestFit="1" customWidth="1"/>
    <col min="8708" max="8708" width="36.42578125" style="89" customWidth="1"/>
    <col min="8709" max="8961" width="9.140625" style="89"/>
    <col min="8962" max="8962" width="6.28515625" style="89" customWidth="1"/>
    <col min="8963" max="8963" width="28.85546875" style="89" bestFit="1" customWidth="1"/>
    <col min="8964" max="8964" width="36.42578125" style="89" customWidth="1"/>
    <col min="8965" max="9217" width="9.140625" style="89"/>
    <col min="9218" max="9218" width="6.28515625" style="89" customWidth="1"/>
    <col min="9219" max="9219" width="28.85546875" style="89" bestFit="1" customWidth="1"/>
    <col min="9220" max="9220" width="36.42578125" style="89" customWidth="1"/>
    <col min="9221" max="9473" width="9.140625" style="89"/>
    <col min="9474" max="9474" width="6.28515625" style="89" customWidth="1"/>
    <col min="9475" max="9475" width="28.85546875" style="89" bestFit="1" customWidth="1"/>
    <col min="9476" max="9476" width="36.42578125" style="89" customWidth="1"/>
    <col min="9477" max="9729" width="9.140625" style="89"/>
    <col min="9730" max="9730" width="6.28515625" style="89" customWidth="1"/>
    <col min="9731" max="9731" width="28.85546875" style="89" bestFit="1" customWidth="1"/>
    <col min="9732" max="9732" width="36.42578125" style="89" customWidth="1"/>
    <col min="9733" max="9985" width="9.140625" style="89"/>
    <col min="9986" max="9986" width="6.28515625" style="89" customWidth="1"/>
    <col min="9987" max="9987" width="28.85546875" style="89" bestFit="1" customWidth="1"/>
    <col min="9988" max="9988" width="36.42578125" style="89" customWidth="1"/>
    <col min="9989" max="10241" width="9.140625" style="89"/>
    <col min="10242" max="10242" width="6.28515625" style="89" customWidth="1"/>
    <col min="10243" max="10243" width="28.85546875" style="89" bestFit="1" customWidth="1"/>
    <col min="10244" max="10244" width="36.42578125" style="89" customWidth="1"/>
    <col min="10245" max="10497" width="9.140625" style="89"/>
    <col min="10498" max="10498" width="6.28515625" style="89" customWidth="1"/>
    <col min="10499" max="10499" width="28.85546875" style="89" bestFit="1" customWidth="1"/>
    <col min="10500" max="10500" width="36.42578125" style="89" customWidth="1"/>
    <col min="10501" max="10753" width="9.140625" style="89"/>
    <col min="10754" max="10754" width="6.28515625" style="89" customWidth="1"/>
    <col min="10755" max="10755" width="28.85546875" style="89" bestFit="1" customWidth="1"/>
    <col min="10756" max="10756" width="36.42578125" style="89" customWidth="1"/>
    <col min="10757" max="11009" width="9.140625" style="89"/>
    <col min="11010" max="11010" width="6.28515625" style="89" customWidth="1"/>
    <col min="11011" max="11011" width="28.85546875" style="89" bestFit="1" customWidth="1"/>
    <col min="11012" max="11012" width="36.42578125" style="89" customWidth="1"/>
    <col min="11013" max="11265" width="9.140625" style="89"/>
    <col min="11266" max="11266" width="6.28515625" style="89" customWidth="1"/>
    <col min="11267" max="11267" width="28.85546875" style="89" bestFit="1" customWidth="1"/>
    <col min="11268" max="11268" width="36.42578125" style="89" customWidth="1"/>
    <col min="11269" max="11521" width="9.140625" style="89"/>
    <col min="11522" max="11522" width="6.28515625" style="89" customWidth="1"/>
    <col min="11523" max="11523" width="28.85546875" style="89" bestFit="1" customWidth="1"/>
    <col min="11524" max="11524" width="36.42578125" style="89" customWidth="1"/>
    <col min="11525" max="11777" width="9.140625" style="89"/>
    <col min="11778" max="11778" width="6.28515625" style="89" customWidth="1"/>
    <col min="11779" max="11779" width="28.85546875" style="89" bestFit="1" customWidth="1"/>
    <col min="11780" max="11780" width="36.42578125" style="89" customWidth="1"/>
    <col min="11781" max="12033" width="9.140625" style="89"/>
    <col min="12034" max="12034" width="6.28515625" style="89" customWidth="1"/>
    <col min="12035" max="12035" width="28.85546875" style="89" bestFit="1" customWidth="1"/>
    <col min="12036" max="12036" width="36.42578125" style="89" customWidth="1"/>
    <col min="12037" max="12289" width="9.140625" style="89"/>
    <col min="12290" max="12290" width="6.28515625" style="89" customWidth="1"/>
    <col min="12291" max="12291" width="28.85546875" style="89" bestFit="1" customWidth="1"/>
    <col min="12292" max="12292" width="36.42578125" style="89" customWidth="1"/>
    <col min="12293" max="12545" width="9.140625" style="89"/>
    <col min="12546" max="12546" width="6.28515625" style="89" customWidth="1"/>
    <col min="12547" max="12547" width="28.85546875" style="89" bestFit="1" customWidth="1"/>
    <col min="12548" max="12548" width="36.42578125" style="89" customWidth="1"/>
    <col min="12549" max="12801" width="9.140625" style="89"/>
    <col min="12802" max="12802" width="6.28515625" style="89" customWidth="1"/>
    <col min="12803" max="12803" width="28.85546875" style="89" bestFit="1" customWidth="1"/>
    <col min="12804" max="12804" width="36.42578125" style="89" customWidth="1"/>
    <col min="12805" max="13057" width="9.140625" style="89"/>
    <col min="13058" max="13058" width="6.28515625" style="89" customWidth="1"/>
    <col min="13059" max="13059" width="28.85546875" style="89" bestFit="1" customWidth="1"/>
    <col min="13060" max="13060" width="36.42578125" style="89" customWidth="1"/>
    <col min="13061" max="13313" width="9.140625" style="89"/>
    <col min="13314" max="13314" width="6.28515625" style="89" customWidth="1"/>
    <col min="13315" max="13315" width="28.85546875" style="89" bestFit="1" customWidth="1"/>
    <col min="13316" max="13316" width="36.42578125" style="89" customWidth="1"/>
    <col min="13317" max="13569" width="9.140625" style="89"/>
    <col min="13570" max="13570" width="6.28515625" style="89" customWidth="1"/>
    <col min="13571" max="13571" width="28.85546875" style="89" bestFit="1" customWidth="1"/>
    <col min="13572" max="13572" width="36.42578125" style="89" customWidth="1"/>
    <col min="13573" max="13825" width="9.140625" style="89"/>
    <col min="13826" max="13826" width="6.28515625" style="89" customWidth="1"/>
    <col min="13827" max="13827" width="28.85546875" style="89" bestFit="1" customWidth="1"/>
    <col min="13828" max="13828" width="36.42578125" style="89" customWidth="1"/>
    <col min="13829" max="14081" width="9.140625" style="89"/>
    <col min="14082" max="14082" width="6.28515625" style="89" customWidth="1"/>
    <col min="14083" max="14083" width="28.85546875" style="89" bestFit="1" customWidth="1"/>
    <col min="14084" max="14084" width="36.42578125" style="89" customWidth="1"/>
    <col min="14085" max="14337" width="9.140625" style="89"/>
    <col min="14338" max="14338" width="6.28515625" style="89" customWidth="1"/>
    <col min="14339" max="14339" width="28.85546875" style="89" bestFit="1" customWidth="1"/>
    <col min="14340" max="14340" width="36.42578125" style="89" customWidth="1"/>
    <col min="14341" max="14593" width="9.140625" style="89"/>
    <col min="14594" max="14594" width="6.28515625" style="89" customWidth="1"/>
    <col min="14595" max="14595" width="28.85546875" style="89" bestFit="1" customWidth="1"/>
    <col min="14596" max="14596" width="36.42578125" style="89" customWidth="1"/>
    <col min="14597" max="14849" width="9.140625" style="89"/>
    <col min="14850" max="14850" width="6.28515625" style="89" customWidth="1"/>
    <col min="14851" max="14851" width="28.85546875" style="89" bestFit="1" customWidth="1"/>
    <col min="14852" max="14852" width="36.42578125" style="89" customWidth="1"/>
    <col min="14853" max="15105" width="9.140625" style="89"/>
    <col min="15106" max="15106" width="6.28515625" style="89" customWidth="1"/>
    <col min="15107" max="15107" width="28.85546875" style="89" bestFit="1" customWidth="1"/>
    <col min="15108" max="15108" width="36.42578125" style="89" customWidth="1"/>
    <col min="15109" max="15361" width="9.140625" style="89"/>
    <col min="15362" max="15362" width="6.28515625" style="89" customWidth="1"/>
    <col min="15363" max="15363" width="28.85546875" style="89" bestFit="1" customWidth="1"/>
    <col min="15364" max="15364" width="36.42578125" style="89" customWidth="1"/>
    <col min="15365" max="15617" width="9.140625" style="89"/>
    <col min="15618" max="15618" width="6.28515625" style="89" customWidth="1"/>
    <col min="15619" max="15619" width="28.85546875" style="89" bestFit="1" customWidth="1"/>
    <col min="15620" max="15620" width="36.42578125" style="89" customWidth="1"/>
    <col min="15621" max="15873" width="9.140625" style="89"/>
    <col min="15874" max="15874" width="6.28515625" style="89" customWidth="1"/>
    <col min="15875" max="15875" width="28.85546875" style="89" bestFit="1" customWidth="1"/>
    <col min="15876" max="15876" width="36.42578125" style="89" customWidth="1"/>
    <col min="15877" max="16129" width="9.140625" style="89"/>
    <col min="16130" max="16130" width="6.28515625" style="89" customWidth="1"/>
    <col min="16131" max="16131" width="28.85546875" style="89" bestFit="1" customWidth="1"/>
    <col min="16132" max="16132" width="36.42578125" style="89" customWidth="1"/>
    <col min="16133" max="16384" width="9.140625" style="89"/>
  </cols>
  <sheetData>
    <row r="2" spans="2:4" ht="70.5" customHeight="1" x14ac:dyDescent="0.5">
      <c r="C2" s="87" t="s">
        <v>74</v>
      </c>
    </row>
    <row r="3" spans="2:4" ht="62.25" customHeight="1" x14ac:dyDescent="0.25">
      <c r="C3" s="89" t="s">
        <v>73</v>
      </c>
    </row>
    <row r="4" spans="2:4" ht="20.25" customHeight="1" x14ac:dyDescent="0.25"/>
    <row r="5" spans="2:4" ht="20.25" customHeight="1" x14ac:dyDescent="0.25"/>
    <row r="6" spans="2:4" ht="20.25" customHeight="1" x14ac:dyDescent="0.25">
      <c r="C6" s="89" t="s">
        <v>69</v>
      </c>
      <c r="D6" s="89" t="str">
        <f>'Estimate - Full (for Coaches)'!D3</f>
        <v>Support Services Building</v>
      </c>
    </row>
    <row r="7" spans="2:4" ht="20.25" customHeight="1" x14ac:dyDescent="0.25">
      <c r="D7" s="89" t="str">
        <f>'Estimate - Full (for Coaches)'!D4</f>
        <v>15200 Neabsco Mills Rd.</v>
      </c>
    </row>
    <row r="8" spans="2:4" ht="20.25" customHeight="1" x14ac:dyDescent="0.25">
      <c r="D8" s="89" t="str">
        <f>'Estimate - Full (for Coaches)'!D5</f>
        <v>Woodbridge, VA 22191</v>
      </c>
    </row>
    <row r="9" spans="2:4" ht="20.25" customHeight="1" x14ac:dyDescent="0.25"/>
    <row r="10" spans="2:4" ht="20.25" customHeight="1" thickBot="1" x14ac:dyDescent="0.3">
      <c r="B10" s="90" t="s">
        <v>68</v>
      </c>
      <c r="C10" s="91" t="s">
        <v>33</v>
      </c>
      <c r="D10" s="91"/>
    </row>
    <row r="11" spans="2:4" x14ac:dyDescent="0.25">
      <c r="B11" s="86">
        <v>1</v>
      </c>
      <c r="D11" s="92"/>
    </row>
    <row r="12" spans="2:4" ht="20.25" customHeight="1" x14ac:dyDescent="0.25">
      <c r="D12" s="89"/>
    </row>
    <row r="13" spans="2:4" ht="20.25" customHeight="1" x14ac:dyDescent="0.25">
      <c r="D13" s="89"/>
    </row>
    <row r="14" spans="2:4" ht="20.25" customHeight="1" x14ac:dyDescent="0.25">
      <c r="D14" s="89"/>
    </row>
    <row r="15" spans="2:4" ht="20.25" customHeight="1" x14ac:dyDescent="0.25">
      <c r="D15" s="89"/>
    </row>
    <row r="16" spans="2:4" ht="20.25" customHeight="1" x14ac:dyDescent="0.25">
      <c r="D16" s="89"/>
    </row>
    <row r="17" spans="4:4" ht="20.25" customHeight="1" x14ac:dyDescent="0.25">
      <c r="D17" s="89"/>
    </row>
    <row r="18" spans="4:4" ht="20.25" customHeight="1" x14ac:dyDescent="0.25">
      <c r="D18" s="89"/>
    </row>
    <row r="19" spans="4:4" ht="20.25" customHeight="1" x14ac:dyDescent="0.25">
      <c r="D19" s="89"/>
    </row>
    <row r="20" spans="4:4" ht="20.25" customHeight="1" x14ac:dyDescent="0.25">
      <c r="D20" s="89"/>
    </row>
    <row r="21" spans="4:4" ht="20.25" customHeight="1" x14ac:dyDescent="0.25">
      <c r="D21" s="89"/>
    </row>
    <row r="22" spans="4:4" ht="20.25" customHeight="1" x14ac:dyDescent="0.25">
      <c r="D22" s="89"/>
    </row>
    <row r="23" spans="4:4" ht="20.25" customHeight="1" x14ac:dyDescent="0.25">
      <c r="D23" s="89"/>
    </row>
    <row r="24" spans="4:4" ht="20.25" customHeight="1" x14ac:dyDescent="0.25">
      <c r="D24" s="89"/>
    </row>
    <row r="25" spans="4:4" ht="20.25" customHeight="1" x14ac:dyDescent="0.25">
      <c r="D25" s="89"/>
    </row>
    <row r="26" spans="4:4" ht="20.25" customHeight="1" x14ac:dyDescent="0.25">
      <c r="D26" s="89"/>
    </row>
    <row r="27" spans="4:4" ht="20.25" customHeight="1" x14ac:dyDescent="0.25">
      <c r="D27" s="89"/>
    </row>
    <row r="28" spans="4:4" ht="20.25" customHeight="1" x14ac:dyDescent="0.25"/>
    <row r="29" spans="4:4" ht="20.25" customHeight="1" x14ac:dyDescent="0.25"/>
    <row r="30" spans="4:4" ht="20.25" customHeight="1" x14ac:dyDescent="0.25"/>
  </sheetData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Estimate - Full (for Coaches)</vt:lpstr>
      <vt:lpstr>Estimate - CSI</vt:lpstr>
      <vt:lpstr>Estimate - ArchEx</vt:lpstr>
      <vt:lpstr>Company Unit Price Database</vt:lpstr>
      <vt:lpstr>Addendum 1</vt:lpstr>
      <vt:lpstr>Material Bid Proposal</vt:lpstr>
      <vt:lpstr>'Addendum 1'!Print_Area</vt:lpstr>
      <vt:lpstr>'Company Unit Price Database'!Print_Area</vt:lpstr>
      <vt:lpstr>'Estimate - ArchEx'!Print_Area</vt:lpstr>
      <vt:lpstr>'Estimate - CSI'!Print_Area</vt:lpstr>
      <vt:lpstr>'Estimate - Full (for Coaches)'!Print_Area</vt:lpstr>
      <vt:lpstr>'Material Bid Proposal'!Print_Area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</dc:creator>
  <cp:lastModifiedBy>eib34293</cp:lastModifiedBy>
  <cp:lastPrinted>2014-11-05T16:16:38Z</cp:lastPrinted>
  <dcterms:created xsi:type="dcterms:W3CDTF">2012-10-29T14:37:58Z</dcterms:created>
  <dcterms:modified xsi:type="dcterms:W3CDTF">2014-11-06T17:59:58Z</dcterms:modified>
</cp:coreProperties>
</file>